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2" activeTab="5"/>
  </bookViews>
  <sheets>
    <sheet name="стр.1" sheetId="1" r:id="rId1"/>
    <sheet name="стр.2" sheetId="2" r:id="rId2"/>
    <sheet name="Таблица 1" sheetId="3" r:id="rId3"/>
    <sheet name="Таблица 2" sheetId="4" r:id="rId4"/>
    <sheet name="Таблица 2.1" sheetId="5" r:id="rId5"/>
    <sheet name="Таблица 2.2" sheetId="6" r:id="rId6"/>
    <sheet name="Таблица 3" sheetId="7" r:id="rId7"/>
    <sheet name="Таблица 4" sheetId="8" r:id="rId8"/>
    <sheet name="расчеты на мун.задание" sheetId="9" r:id="rId9"/>
    <sheet name="расчеты иные субсидии" sheetId="10" r:id="rId10"/>
    <sheet name="расчеты предпринималка" sheetId="11" r:id="rId11"/>
  </sheets>
  <definedNames/>
  <calcPr fullCalcOnLoad="1"/>
</workbook>
</file>

<file path=xl/sharedStrings.xml><?xml version="1.0" encoding="utf-8"?>
<sst xmlns="http://schemas.openxmlformats.org/spreadsheetml/2006/main" count="1174" uniqueCount="546">
  <si>
    <t>N п/п</t>
  </si>
  <si>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</si>
  <si>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</si>
  <si>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</si>
  <si>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</si>
  <si>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</si>
  <si>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</si>
  <si>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</si>
  <si>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</si>
  <si>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</si>
  <si>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</si>
  <si>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</si>
  <si>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</si>
  <si>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</si>
  <si>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</si>
  <si>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</si>
  <si>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</si>
  <si>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</si>
  <si>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</si>
  <si>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</si>
  <si>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Код строки</t>
  </si>
  <si>
    <t>КБК РФ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</si>
  <si>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</si>
  <si>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</si>
  <si>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</si>
  <si>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</si>
  <si>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</si>
  <si>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</si>
  <si>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</si>
  <si>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</si>
  <si>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</si>
  <si>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</si>
  <si>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</si>
  <si>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</si>
  <si>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</si>
  <si>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</si>
  <si>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</si>
  <si>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</si>
  <si>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</si>
  <si>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</si>
  <si>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</si>
  <si>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</si>
  <si>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</si>
  <si>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</si>
  <si>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</si>
  <si>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</si>
  <si>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</si>
  <si>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</si>
  <si>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</si>
  <si>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</si>
  <si>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</si>
  <si>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</si>
  <si>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</si>
  <si>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</si>
  <si>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безвозмездные перечисления организациям</t>
  </si>
  <si>
    <t>субсидии на финансовое обеспечение выполнения муниципального задания из местного бюджета</t>
  </si>
  <si>
    <t>Таблица 1</t>
  </si>
  <si>
    <t>Таблица 2</t>
  </si>
  <si>
    <t>Таблица 3</t>
  </si>
  <si>
    <t>Показатели по поступлениям и выплатам учреждения (подразделения) на</t>
  </si>
  <si>
    <t>Показатели финансового состояния учреждения (подразделения)</t>
  </si>
  <si>
    <t>(последнюю отчетную дату)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</si>
  <si>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</si>
  <si>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</si>
  <si>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</si>
  <si>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</si>
  <si>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</si>
  <si>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20__ г. очередной финансовый год</t>
  </si>
  <si>
    <t>на 20__ г. 1-ый год планового периода</t>
  </si>
  <si>
    <t>на 20__ г. 2-ой год планового периода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</si>
  <si>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</si>
  <si>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</si>
  <si>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</si>
  <si>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5.1</t>
  </si>
  <si>
    <t>Таблица 2.1</t>
  </si>
  <si>
    <t>Показатели выплат по расходам на закупку товаров, работ, услуг учреждения (подразделения)</t>
  </si>
  <si>
    <t>Сумма (руб., с точностью до двух знаков после запятой - 0,00)</t>
  </si>
  <si>
    <t>Поступление</t>
  </si>
  <si>
    <t>Выбытие</t>
  </si>
  <si>
    <t>(очередной финансовый год)</t>
  </si>
  <si>
    <t xml:space="preserve">Сведения о средствах, поступающих 
</t>
  </si>
  <si>
    <t>во временное распоряжение учреждения (подразделения)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</si>
  <si>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</si>
  <si>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</si>
  <si>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</si>
  <si>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</si>
  <si>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</si>
  <si>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</si>
  <si>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№ п\п</t>
  </si>
  <si>
    <t>Очередной финансовый год</t>
  </si>
  <si>
    <t>I кв.</t>
  </si>
  <si>
    <t>II кв.</t>
  </si>
  <si>
    <t>III кв.</t>
  </si>
  <si>
    <t>IV кв.</t>
  </si>
  <si>
    <t xml:space="preserve">Всего </t>
  </si>
  <si>
    <t>1.</t>
  </si>
  <si>
    <t>Остаток средств на начало планируемого года</t>
  </si>
  <si>
    <t>Х</t>
  </si>
  <si>
    <t>2.</t>
  </si>
  <si>
    <t>Поступления, всего:</t>
  </si>
  <si>
    <t>2.1.</t>
  </si>
  <si>
    <t>Субсидии на выполнении муниципального задания, в том числе:</t>
  </si>
  <si>
    <t>2.2.</t>
  </si>
  <si>
    <t>Субсидии на иные цели</t>
  </si>
  <si>
    <t>2.3.</t>
  </si>
  <si>
    <t>Бюджетные инвестиции</t>
  </si>
  <si>
    <t>2.4.</t>
  </si>
  <si>
    <t>2.5.</t>
  </si>
  <si>
    <t>Поступления от иной приносящей доход деятельности, всего:</t>
  </si>
  <si>
    <t>2.5.1.</t>
  </si>
  <si>
    <t>от сдачи имущества в аренду</t>
  </si>
  <si>
    <t>2.5.2.</t>
  </si>
  <si>
    <t>3.</t>
  </si>
  <si>
    <t>3.1.</t>
  </si>
  <si>
    <t>3.1.1.</t>
  </si>
  <si>
    <t>Заработная плата</t>
  </si>
  <si>
    <t>3.1.2.</t>
  </si>
  <si>
    <t>Прочие выплаты</t>
  </si>
  <si>
    <t>3.1.3.</t>
  </si>
  <si>
    <t>Начисления на выплаты по оплате труда</t>
  </si>
  <si>
    <t>3.2.</t>
  </si>
  <si>
    <t>3.2.1.</t>
  </si>
  <si>
    <t>Услуги связи</t>
  </si>
  <si>
    <t>3.2.2.</t>
  </si>
  <si>
    <t>Транспортные услуги</t>
  </si>
  <si>
    <t>3.2.3.</t>
  </si>
  <si>
    <t>Коммунальные услуги</t>
  </si>
  <si>
    <t>3.2.4.</t>
  </si>
  <si>
    <t>Арендная плата за пользование имуществом</t>
  </si>
  <si>
    <t>3.2.5.</t>
  </si>
  <si>
    <t>Работы, услуги по содержанию имущества</t>
  </si>
  <si>
    <t>3.2.6.</t>
  </si>
  <si>
    <t>Прочие работы, услуги</t>
  </si>
  <si>
    <t>3.3.</t>
  </si>
  <si>
    <t>3.3.1.</t>
  </si>
  <si>
    <t>Пособия по социальной помощи населению</t>
  </si>
  <si>
    <t>3.4.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</si>
  <si>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</si>
  <si>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</si>
  <si>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</si>
  <si>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4.</t>
  </si>
  <si>
    <t>4.1.</t>
  </si>
  <si>
    <t>4.2.</t>
  </si>
  <si>
    <t>4.3.</t>
  </si>
  <si>
    <t>5.</t>
  </si>
  <si>
    <t>6.</t>
  </si>
  <si>
    <t>7.</t>
  </si>
  <si>
    <t>Остаток средств на конец планируемого года</t>
  </si>
  <si>
    <t>остаток субсидии на выполнение муниципального задания</t>
  </si>
  <si>
    <t>Поступления от оказания бюджетным учреждением услуг (выполнение работ), предоставление которых для физических и юридических лиц осуществляется на платной основе</t>
  </si>
  <si>
    <t>Код бюджетной классификации</t>
  </si>
  <si>
    <t>иные поступления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</si>
  <si>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фондами, всего</t>
  </si>
  <si>
    <t>Закупка товаров, работ и услуг для обеспечения государственных (муниципальных) нужд, всего</t>
  </si>
  <si>
    <t>3.2.7.</t>
  </si>
  <si>
    <t>3.2.8.</t>
  </si>
  <si>
    <t>3.2.9.</t>
  </si>
  <si>
    <t>Социальное обеспечение и иные выплаты населению, всего: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</si>
  <si>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</si>
  <si>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</si>
  <si>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</si>
  <si>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Выплаты за счет субсидии на финансовое обеспечение выполнения муниципального задания из местного бюджета, всего:</t>
  </si>
  <si>
    <t>3.4.1.</t>
  </si>
  <si>
    <t>3.4.2.</t>
  </si>
  <si>
    <t>3.4.3.</t>
  </si>
  <si>
    <t>Иные бюджетные ассигнования, всего:</t>
  </si>
  <si>
    <t>Выплаты за счет поступлений от оказания услуг (выполнения работ) на платной основе и от иной приносящей доход деятельности, всего:</t>
  </si>
  <si>
    <t>7.1.</t>
  </si>
  <si>
    <t>7.2.</t>
  </si>
  <si>
    <t>7.3.</t>
  </si>
  <si>
    <t>остаток целевой субсидии</t>
  </si>
  <si>
    <t>остаток средств от оказания услуг (выполнения работ) на платной основе и от иной приносящей доход деятельности</t>
  </si>
  <si>
    <t>Таблица 2.2</t>
  </si>
  <si>
    <t>4.1.1.</t>
  </si>
  <si>
    <t>4.1.2.</t>
  </si>
  <si>
    <t>4.1.3.</t>
  </si>
  <si>
    <t>4.2.1.</t>
  </si>
  <si>
    <t>4.2.2.</t>
  </si>
  <si>
    <t>4.2.3.</t>
  </si>
  <si>
    <t>4.2.4.</t>
  </si>
  <si>
    <t>4.2.5.</t>
  </si>
  <si>
    <t>4.2.6.</t>
  </si>
  <si>
    <t>4.2.7.</t>
  </si>
  <si>
    <t>4.2.8.</t>
  </si>
  <si>
    <t>4.2.9.</t>
  </si>
  <si>
    <t>4.3.1.</t>
  </si>
  <si>
    <t>4.3.2.</t>
  </si>
  <si>
    <t>4.3.3.</t>
  </si>
  <si>
    <t>Выплаты за счет субсидии на иные цели, всего</t>
  </si>
  <si>
    <t xml:space="preserve">Выплаты за счет поступлений на осуществление бюджетных инвестиций, всего </t>
  </si>
  <si>
    <t>Показатели по поступлениям и выплатам бюджетного учреждения (подразделения), детализировано</t>
  </si>
  <si>
    <t>075;0702;69 2 01 77000;111 (211)</t>
  </si>
  <si>
    <t>075;0702;69 2 01 07300;111 (211)</t>
  </si>
  <si>
    <t>075;0702;69 2 01 77000;112 (212)</t>
  </si>
  <si>
    <t>075;0702;69 2 01 77000;119 (213)</t>
  </si>
  <si>
    <t>075;0702;69 2 01 07300;119 (213)</t>
  </si>
  <si>
    <t>075;0702;69 2 01 07300;244 (221)</t>
  </si>
  <si>
    <t>075;0702;69 2 01 77000;244 (221)</t>
  </si>
  <si>
    <t>075;0702;69 2 01 07300;244 (222)</t>
  </si>
  <si>
    <t>075;0702;69 2 01 07300;244 (223)</t>
  </si>
  <si>
    <t>075;0702;69 2 01 07300;244 (224)</t>
  </si>
  <si>
    <t>075;0702;69 2 01 07300;244 (225)</t>
  </si>
  <si>
    <t>075;0702;69 2 01 07300;244 (226)</t>
  </si>
  <si>
    <t>075;0702;69 2 01 77000;244 (226)</t>
  </si>
  <si>
    <t>075;0702;69 2 01 07300;244;(290)</t>
  </si>
  <si>
    <t>075;0702;69 2 01 77000;244 (310)</t>
  </si>
  <si>
    <t>075;0702;69 2 01 07300;244 (341)</t>
  </si>
  <si>
    <t>075;0702;69 2 01 07300;244 (345)</t>
  </si>
  <si>
    <t>075;0702;69 2 01 76900;244 (345)</t>
  </si>
  <si>
    <t>075;0702;69 2 01 07300;851 (291)</t>
  </si>
  <si>
    <t>075;0702;69 2 01 07300;852 (292)</t>
  </si>
  <si>
    <t>075;0702;69 2 01 07300;853 (293)</t>
  </si>
  <si>
    <t>"УТВЕРЖДАЮ"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</si>
  <si>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</si>
  <si>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</si>
  <si>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</si>
  <si>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</si>
  <si>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</si>
  <si>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Форма по КФД</t>
  </si>
  <si>
    <t>Дата</t>
  </si>
  <si>
    <t xml:space="preserve">Наименование </t>
  </si>
  <si>
    <t>по ОКПО</t>
  </si>
  <si>
    <t>муниципального</t>
  </si>
  <si>
    <t>учреждения</t>
  </si>
  <si>
    <t>(подразделения)</t>
  </si>
  <si>
    <t>ИНН/КПП</t>
  </si>
  <si>
    <t>Единица измерения: руб.</t>
  </si>
  <si>
    <t>по ОКЕИ</t>
  </si>
  <si>
    <t>383</t>
  </si>
  <si>
    <t xml:space="preserve">Наименование органа, </t>
  </si>
  <si>
    <t>осуществляющего</t>
  </si>
  <si>
    <t xml:space="preserve">функции и полномочия </t>
  </si>
  <si>
    <t>учредителя</t>
  </si>
  <si>
    <t xml:space="preserve">Адрес фактического </t>
  </si>
  <si>
    <t>местонахождения</t>
  </si>
  <si>
    <t>мунципального</t>
  </si>
  <si>
    <t xml:space="preserve">учреждения </t>
  </si>
  <si>
    <t xml:space="preserve">I. Основные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</si>
  <si>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</si>
  <si>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 :</t>
  </si>
  <si>
    <t>1.3. Перечень услуг (работ), относящихся в соответствии с Уставом к основным видам деятельности мунципального учреждения, предоставление которых для физических и юридических лиц осуществляется, в том числе за плату:</t>
  </si>
  <si>
    <t>стоимость имущества, закрепленного на праве оперативного управления</t>
  </si>
  <si>
    <t>стоимость имущества, приобретенного учреждением за счет доходов, полученных от иной приносящей доход деятельности</t>
  </si>
  <si>
    <r>
      <rPr>
        <u val="single"/>
        <sz val="11"/>
        <rFont val="Times New Roman"/>
        <family val="1"/>
      </rPr>
      <t>0,00</t>
    </r>
    <r>
      <rPr>
        <sz val="11"/>
        <rFont val="Times New Roman"/>
        <family val="1"/>
      </rPr>
      <t xml:space="preserve"> рублей,</t>
    </r>
  </si>
  <si>
    <t>балансовая стоимостьособо ценного движимого имущества</t>
  </si>
  <si>
    <t>075;0702;69 2 01 07300;244 (310)</t>
  </si>
  <si>
    <t>075;0702;69 2 01 07300;244 (343)</t>
  </si>
  <si>
    <t>075;0702;00 0 00 00000;244 (221)</t>
  </si>
  <si>
    <t>075;0702;00 0 00 00000;244 (222)</t>
  </si>
  <si>
    <t>075;0702;00 0 00 00000;244 (223)</t>
  </si>
  <si>
    <t>075;0702;00 0 00 00000;244 (224)</t>
  </si>
  <si>
    <t>075;0702;00 0 00 00000;244 (225)</t>
  </si>
  <si>
    <t>075;0702;00 0 00 00000;244 (226)</t>
  </si>
  <si>
    <t>075;0702;00 0 00 00000;244 (290)</t>
  </si>
  <si>
    <t>075;0702;00 0 00 00000;244 (310)</t>
  </si>
  <si>
    <t>1.1.1.Формирование общей культуры личности воспитанников и обучающихся на основе обязательного минимума содержания общеобразовательных программ, их адаптации к жизни в обществе.</t>
  </si>
  <si>
    <t>1.1.2. Формирование интеллектуально-творческой, нравственной личности  воспитанников  и обучающихся по целостным образовательным программам, обеспечивающим формирование и развитие универсальных навыков умственного труда, и повышенную мотивацию к учению.</t>
  </si>
  <si>
    <t>1.1.3.Формирование здорового образа жизни обучающихся.</t>
  </si>
  <si>
    <t>1.1.4.Воспитание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жизни.</t>
  </si>
  <si>
    <t>1.2.1.Образовательная  программа  дошкольного  образования.</t>
  </si>
  <si>
    <t>1.2.2.Образовательная  программа  начального  общего  образования.</t>
  </si>
  <si>
    <t>1.2.3.Образовательная  программа  основного  общего  образования.</t>
  </si>
  <si>
    <t>1.2.4.Образовательная  программа  среднего  общего  образования.</t>
  </si>
  <si>
    <t xml:space="preserve">1.2.5.Дополнительные общеразвивающие программы.  </t>
  </si>
  <si>
    <t>1.3.1.Реализация основных общеобразовательных программ дошкольного образования</t>
  </si>
  <si>
    <t>1.3.2.Реализация основных общеобразовательных программ начального общего образования</t>
  </si>
  <si>
    <t>1.3.3.Реализация основных общеобразовательных программ основного общего образования</t>
  </si>
  <si>
    <t>1.3.4.Реализация основных общеобразовательных программ среднего общего образования</t>
  </si>
  <si>
    <t xml:space="preserve">1.3.5.Предоставление питания </t>
  </si>
  <si>
    <t>1.3.6.Содержание детей</t>
  </si>
  <si>
    <t>1.3.7.Присмотр и уход</t>
  </si>
  <si>
    <t>1.3.8.Организация отдыха детей и молодежи</t>
  </si>
  <si>
    <t>1.3.9.Платные дополнительные образовательные услуги, не предусмотренные соответствующими образовательными программами и государственными стандартами</t>
  </si>
  <si>
    <t>36203291</t>
  </si>
  <si>
    <t>6401002221/640101001</t>
  </si>
  <si>
    <t xml:space="preserve">413383, Россия, Саратовская область,  Александрово-Гайский  район,  с. Канавка, ул. Советская 2
</t>
  </si>
  <si>
    <t>Директор муниципального бюджетного общеобразовательного учреждения средней общеобразовательной школы  с. Канавка Александрово-Гайского муниципального района Саратовской области</t>
  </si>
  <si>
    <t>Муниципальное бюджетное общеобразовательное учреждение средняя общеобразовательная школа с. Канавка Александрово-Гайского муниципального района Саратовской области</t>
  </si>
  <si>
    <t xml:space="preserve"> Администрация Александрово-Гайского муниципального района Саратовской области</t>
  </si>
  <si>
    <t>075;0707;69 4 01 18500;244 (225)</t>
  </si>
  <si>
    <t>075;0707;69 4 01 18500;244 (226)</t>
  </si>
  <si>
    <t>3.2.10.</t>
  </si>
  <si>
    <t>3.2.11.</t>
  </si>
  <si>
    <t>3.2.12.</t>
  </si>
  <si>
    <t>канавка</t>
  </si>
  <si>
    <t>4.2.10.</t>
  </si>
  <si>
    <t>4.2.11.</t>
  </si>
  <si>
    <t>075;0702;00 0 00 00000;244 (342)</t>
  </si>
  <si>
    <r>
      <t>1.4. Общая балансовая стоимость недвижимого муниципального имущества на дату составления Плана -</t>
    </r>
    <r>
      <rPr>
        <u val="single"/>
        <sz val="11"/>
        <color indexed="10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 xml:space="preserve">8 171 974,49 </t>
    </r>
    <r>
      <rPr>
        <sz val="11"/>
        <rFont val="Times New Roman"/>
        <family val="1"/>
      </rPr>
      <t xml:space="preserve">рублей,
</t>
    </r>
  </si>
  <si>
    <r>
      <rPr>
        <u val="single"/>
        <sz val="11"/>
        <rFont val="Times New Roman"/>
        <family val="1"/>
      </rPr>
      <t xml:space="preserve">8 171 974,49 </t>
    </r>
    <r>
      <rPr>
        <sz val="11"/>
        <rFont val="Times New Roman"/>
        <family val="1"/>
      </rPr>
      <t>рублей,</t>
    </r>
  </si>
  <si>
    <t>6.1</t>
  </si>
  <si>
    <t>Услуги связи (кредиторка)</t>
  </si>
  <si>
    <t>075;0702;69 2 06 073Г0;244 (221)</t>
  </si>
  <si>
    <t>6.2</t>
  </si>
  <si>
    <t>Коммунальные услуги (кредиторка)</t>
  </si>
  <si>
    <t>075;0702;69 2 06 073Г0;244 (223)</t>
  </si>
  <si>
    <t>6.3</t>
  </si>
  <si>
    <t>Уплата налога на имущество организаций и земельного налога (кредиторка)</t>
  </si>
  <si>
    <t>Заработная плата (софинансирование)</t>
  </si>
  <si>
    <t>Начисления на выплаты по оплате труда (софинансирование)</t>
  </si>
  <si>
    <t>Заработная плата (область)</t>
  </si>
  <si>
    <t>6.4</t>
  </si>
  <si>
    <t>Начисления не выплаты по оплате труда (область)</t>
  </si>
  <si>
    <t xml:space="preserve">Руководитель      </t>
  </si>
  <si>
    <t>финансово-экономической службы                           Г.В Колина</t>
  </si>
  <si>
    <t>Увеличение стоимости материальных запасов (кредиторка)</t>
  </si>
  <si>
    <t>075;0702;37 1 01 S2300;111 (211)</t>
  </si>
  <si>
    <t>075;0702;37 1 01 S2300;119 (213)</t>
  </si>
  <si>
    <t>075;0702;37 1 01 72300;111 (211)</t>
  </si>
  <si>
    <t>075;0702;37 1 01 72300;119 (213)</t>
  </si>
  <si>
    <t>1. Расчеты (обоснования) выплат персоналу (строка 210)</t>
  </si>
  <si>
    <t>Код вида расходов_111, 112, 119_</t>
  </si>
  <si>
    <r>
      <t>Источник финансового обеспечения_</t>
    </r>
    <r>
      <rPr>
        <b/>
        <sz val="11"/>
        <color indexed="8"/>
        <rFont val="Times New Roman"/>
        <family val="1"/>
      </rPr>
      <t>_Субсидии на выполнение муниципального задания___</t>
    </r>
    <r>
      <rPr>
        <sz val="11"/>
        <color indexed="8"/>
        <rFont val="Times New Roman"/>
        <family val="1"/>
      </rPr>
      <t>_____________________________</t>
    </r>
  </si>
  <si>
    <t>1.1 Расчеты (обоснования) расходов на оплату труда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</si>
  <si>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</si>
  <si>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</si>
  <si>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</si>
  <si>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</si>
  <si>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</si>
  <si>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</si>
  <si>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4% и доведение до МРОТ</t>
  </si>
  <si>
    <t>Фонд оплаты труда в год, руб. (гр.3*гр.4*(1+гр.8/100)+гр.10*гр.9)*12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</si>
  <si>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</si>
  <si>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</si>
  <si>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</si>
  <si>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административно-управленческий персонал</t>
  </si>
  <si>
    <t>педагогический персонал</t>
  </si>
  <si>
    <t>учителя</t>
  </si>
  <si>
    <t>учебно-вспомогательный персонал</t>
  </si>
  <si>
    <t>обслуживающий персонал</t>
  </si>
  <si>
    <t>Итого:</t>
  </si>
  <si>
    <t>х</t>
  </si>
  <si>
    <t>1.2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</si>
  <si>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</si>
  <si>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</si>
  <si>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</si>
  <si>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</si>
  <si>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Сумма, руб. (гр.3*гр.4*гр.5)</t>
  </si>
  <si>
    <t>1.3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</si>
  <si>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</si>
  <si>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</si>
  <si>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</si>
  <si>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1.4 Расчеты (обоснования) страховых взносов на обязательное страхование в Пенсионный фонд Российской Федерации, в Фондсоциального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</si>
  <si>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</si>
  <si>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</si>
  <si>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</si>
  <si>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</si>
  <si>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1.1</t>
  </si>
  <si>
    <t>по ставке 22,0%</t>
  </si>
  <si>
    <t>1.2</t>
  </si>
  <si>
    <t>по ставке 10,0%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</si>
  <si>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</si>
  <si>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</si>
  <si>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2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</si>
  <si>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</si>
  <si>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</si>
  <si>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</si>
  <si>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</si>
  <si>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</si>
  <si>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1</t>
  </si>
  <si>
    <t>2.4</t>
  </si>
  <si>
    <t>обязательное социальное страхование от несчастных случаев на производстве и профессиональных заболваний по ставке 0,2%*</t>
  </si>
  <si>
    <t>2.5</t>
  </si>
  <si>
    <t>обязательное социальное страхование от несчастных случаев на производстве и профессиональных заболваний по ставке 0,__%*</t>
  </si>
  <si>
    <t>3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</si>
  <si>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</si>
  <si>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</si>
  <si>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 xml:space="preserve">    Код вида доходов______________________________________________</t>
  </si>
  <si>
    <t xml:space="preserve">          Источник финансового обеспечения___________________________________</t>
  </si>
  <si>
    <t>Размер одной выплаты, руб.</t>
  </si>
  <si>
    <t>Количество выплат в год</t>
  </si>
  <si>
    <t>Сумма, руб. (гр.3*гр.4)</t>
  </si>
  <si>
    <t>__________________________________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</si>
  <si>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прфессиональных заболеваний на 2006 год".</t>
  </si>
  <si>
    <t>3. Расчеты (обоснования) расходов на уплату налогов, сборов и иных платежей</t>
  </si>
  <si>
    <t xml:space="preserve">                 Код вида доходов 851,852______________________________________________</t>
  </si>
  <si>
    <t xml:space="preserve">           Источник финансового обеспечения___________________________________</t>
  </si>
  <si>
    <t>Налоговая база, руб.</t>
  </si>
  <si>
    <t>Ставка налога, %</t>
  </si>
  <si>
    <t>Сумма исчисленного налога, подлежащего уплате, руб. (гр.3*гр.4/100)</t>
  </si>
  <si>
    <t>налог на имущество</t>
  </si>
  <si>
    <t>транспортный налог</t>
  </si>
  <si>
    <t>4. Расчеты (обоснования) расходов на безвозмездные перечисления организациям</t>
  </si>
  <si>
    <t xml:space="preserve">      Код вида доходов ______________________________________________</t>
  </si>
  <si>
    <t>Общая сумма выплат, руб. (гр.3*гр.4)</t>
  </si>
  <si>
    <t>5. Расчет (обоснование) прочих расхоов (кроме расходов на закупку товаров, работ, услуг)</t>
  </si>
  <si>
    <t xml:space="preserve">      Код вида доходов ___853___________________________________________</t>
  </si>
  <si>
    <t xml:space="preserve">       Источник финансового обеспечения___________________________________</t>
  </si>
  <si>
    <t>пени</t>
  </si>
  <si>
    <t>6. Расчет (обоснование) расходов на закупку товаров, работ, услуг</t>
  </si>
  <si>
    <t xml:space="preserve">      Код вида доходов ___244___________________________________________</t>
  </si>
  <si>
    <t xml:space="preserve">        Источник финансового обеспечения___________________________________</t>
  </si>
  <si>
    <t>6.1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</si>
  <si>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</si>
  <si>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</si>
  <si>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</si>
  <si>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интернет</t>
  </si>
  <si>
    <t>услуги связи</t>
  </si>
  <si>
    <t>6.2 Расчет (обоснование) расходов на оплату транспортных услуг</t>
  </si>
  <si>
    <t>Количество услуг перевозки</t>
  </si>
  <si>
    <t>Цена услуги перевозки, руб.</t>
  </si>
  <si>
    <t>6.3 Расчет (обоснование) расходов на оплату коммунальных услуг</t>
  </si>
  <si>
    <t>Размер потребления ресурсов</t>
  </si>
  <si>
    <t>Тариф (с учетом НДС), руб.</t>
  </si>
  <si>
    <t>Индексация, %</t>
  </si>
  <si>
    <t>6.4 Расчет (обоснование) расходов на оплату аренды имущества</t>
  </si>
  <si>
    <t xml:space="preserve">Количество </t>
  </si>
  <si>
    <t>Ставка арендной платы</t>
  </si>
  <si>
    <t>Стоимость с учетом НДС, руб.</t>
  </si>
  <si>
    <t>6.5 Расчет (обоснование) расходов на оплату работ, услуг по содержанию имщества</t>
  </si>
  <si>
    <t>Объект</t>
  </si>
  <si>
    <t>Количество работ (услуг)</t>
  </si>
  <si>
    <t>Стоимость работ (услуг), руб.</t>
  </si>
  <si>
    <t>6.6 Расчет (обоснование) расходов на оплату прочих работ, услуг</t>
  </si>
  <si>
    <t>Количество договоров</t>
  </si>
  <si>
    <t>Стоимость услуги, руб.</t>
  </si>
  <si>
    <t>программное обеспечение</t>
  </si>
  <si>
    <t>6.7 Расчет (обоснование) расходов на приобретение основных средств, материальных запасов</t>
  </si>
  <si>
    <t>Количество</t>
  </si>
  <si>
    <t>Средняя стоимость, руб.</t>
  </si>
  <si>
    <t>Сумма, руб. (гр.2*гр.3)</t>
  </si>
  <si>
    <t>учебные расходы</t>
  </si>
  <si>
    <t>ГСМ</t>
  </si>
  <si>
    <t>питание</t>
  </si>
  <si>
    <t>организация отдыха детей в каникуллярное время</t>
  </si>
  <si>
    <t>медикаменты</t>
  </si>
  <si>
    <t>мягкий инвентарь</t>
  </si>
  <si>
    <r>
      <t>Источник финансового обеспечения_____</t>
    </r>
    <r>
      <rPr>
        <b/>
        <sz val="11"/>
        <color indexed="8"/>
        <rFont val="Times New Roman"/>
        <family val="1"/>
      </rPr>
      <t>_Субсидии на иные цели_</t>
    </r>
    <r>
      <rPr>
        <sz val="11"/>
        <color indexed="8"/>
        <rFont val="Times New Roman"/>
        <family val="1"/>
      </rPr>
      <t>_____________________________</t>
    </r>
  </si>
  <si>
    <t>связь</t>
  </si>
  <si>
    <r>
      <t>Источник финансового обеспечения_</t>
    </r>
    <r>
      <rPr>
        <b/>
        <sz val="11"/>
        <color indexed="8"/>
        <rFont val="Times New Roman"/>
        <family val="1"/>
      </rPr>
      <t>_Поступления от иной приносящей доход деятельности____</t>
    </r>
    <r>
      <rPr>
        <sz val="11"/>
        <color indexed="8"/>
        <rFont val="Times New Roman"/>
        <family val="1"/>
      </rPr>
      <t>____________</t>
    </r>
  </si>
  <si>
    <t>Фонд оплаты труда в год, руб. (гр.3*гр.4*(1+гр.8/100)*гр.9*12)</t>
  </si>
  <si>
    <t>075;0702;69 2 01 72200;111 (211)</t>
  </si>
  <si>
    <t>6.5</t>
  </si>
  <si>
    <t>6.6</t>
  </si>
  <si>
    <t>6.7</t>
  </si>
  <si>
    <t>6.8</t>
  </si>
  <si>
    <t>6.9</t>
  </si>
  <si>
    <t>Начисления не выплаты по оплате труда (кредиторка)</t>
  </si>
  <si>
    <t>075;0702;69 2 01 72200;852 (292)</t>
  </si>
  <si>
    <t>075;0702;69 2 01 72200;851 (291)</t>
  </si>
  <si>
    <t>075;0702;69 2 01 72200;119 (213)</t>
  </si>
  <si>
    <t>Ответственный исполнитель                                          Е. С. Полянина</t>
  </si>
  <si>
    <t>Г.А. Сулеменова</t>
  </si>
  <si>
    <t>Коммунальные услуги обл</t>
  </si>
  <si>
    <t>075;0702;69 2 01 72200;244 (223)</t>
  </si>
  <si>
    <t>075;0702;69 2 01 72200;853 (293)</t>
  </si>
  <si>
    <r>
      <rPr>
        <u val="single"/>
        <sz val="11"/>
        <rFont val="Times New Roman"/>
        <family val="1"/>
      </rPr>
      <t>3 121 331,78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рублей,</t>
    </r>
  </si>
  <si>
    <t>075;0702;69 2 01 07300;851 (294)</t>
  </si>
  <si>
    <t>075;0702;69 2 06 72400;119 (213)</t>
  </si>
  <si>
    <t>Уплата прочих налогов, сборов(кредиторка</t>
  </si>
  <si>
    <t>075;0702;69 2 06 72400;851 (291)</t>
  </si>
  <si>
    <t>075;0702;69 2 06 72400;852 (292)</t>
  </si>
  <si>
    <t>Уплата иных платежей(кредиторка)</t>
  </si>
  <si>
    <t>075;0702;69 2 06 72400;853 (293)</t>
  </si>
  <si>
    <t>Работы, услуги по содержанию имущества (кредиторка)</t>
  </si>
  <si>
    <t>075;0702;69 2 06 72400;244 (225)</t>
  </si>
  <si>
    <t>Прочие работы, услуги(кредиторка)</t>
  </si>
  <si>
    <t>075;0702;69 2 06 72400;244 (226)</t>
  </si>
  <si>
    <t>6.10</t>
  </si>
  <si>
    <t>6.11</t>
  </si>
  <si>
    <t>6.12</t>
  </si>
  <si>
    <t>6.13</t>
  </si>
  <si>
    <t>6.14</t>
  </si>
  <si>
    <t>6.15</t>
  </si>
  <si>
    <t>6.16</t>
  </si>
  <si>
    <t>075;0702;69 2 01 07300;244 (342)</t>
  </si>
  <si>
    <t>075;0702;69 2 01 76900;244 (342)</t>
  </si>
  <si>
    <t>075;0702;69 2 01 76900;244 (341)</t>
  </si>
  <si>
    <t>075;0702;69 2 01 77200;244 (342)</t>
  </si>
  <si>
    <t>075;0707;69 4 01 18500;244 (342)</t>
  </si>
  <si>
    <t>075;0702;69 2 06 073Г0;244 (342)</t>
  </si>
  <si>
    <r>
      <t>на 20</t>
    </r>
    <r>
      <rPr>
        <u val="single"/>
        <sz val="12"/>
        <rFont val="Times New Roman"/>
        <family val="1"/>
      </rPr>
      <t>19</t>
    </r>
    <r>
      <rPr>
        <sz val="12"/>
        <rFont val="Times New Roman"/>
        <family val="1"/>
      </rPr>
      <t>г. очередной финансовый год</t>
    </r>
  </si>
  <si>
    <r>
      <t>на 20</t>
    </r>
    <r>
      <rPr>
        <u val="single"/>
        <sz val="12"/>
        <rFont val="Times New Roman"/>
        <family val="1"/>
      </rPr>
      <t xml:space="preserve"> 19 </t>
    </r>
    <r>
      <rPr>
        <sz val="12"/>
        <rFont val="Times New Roman"/>
        <family val="1"/>
      </rPr>
      <t>г. очередной финансовый год</t>
    </r>
  </si>
  <si>
    <r>
      <t>20</t>
    </r>
    <r>
      <rPr>
        <u val="single"/>
        <sz val="12"/>
        <rFont val="Times New Roman"/>
        <family val="1"/>
      </rPr>
      <t xml:space="preserve"> 19 </t>
    </r>
    <r>
      <rPr>
        <sz val="12"/>
        <rFont val="Times New Roman"/>
        <family val="1"/>
      </rPr>
      <t xml:space="preserve"> г.</t>
    </r>
  </si>
  <si>
    <t>075;0702;69 2 01 07300;244 (346)</t>
  </si>
  <si>
    <t>земельный налог</t>
  </si>
  <si>
    <t>Ком. услуги</t>
  </si>
  <si>
    <t>19</t>
  </si>
  <si>
    <t>прочие расходы</t>
  </si>
  <si>
    <t>075;0702;69 2 01 77000;111 (266)</t>
  </si>
  <si>
    <t>075;0702;69 2 01 07300;111 (266)</t>
  </si>
  <si>
    <t>6.17</t>
  </si>
  <si>
    <t>075;0702;69 2 03 L0970;244 225</t>
  </si>
  <si>
    <t>Создание условий для занятий физ. культурой и спортом</t>
  </si>
  <si>
    <t>075;0702;00 0 00 00000;244 (341)</t>
  </si>
  <si>
    <r>
      <t>1.5. Общая балансовая стоимость движимого муниципального имущества на дату составления Плана  5 625 901,6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рублей,
</t>
    </r>
  </si>
  <si>
    <t>6.18</t>
  </si>
  <si>
    <t>075;0702;69 2 Е2 50970;244 225</t>
  </si>
  <si>
    <t>Создание условий для занятий физ. культурой и спортом (местн.)</t>
  </si>
  <si>
    <t>Создание условий для занятий физ. культурой и спортом (фед.)</t>
  </si>
  <si>
    <t>Создание условий для занятий физ. культурой и спортом (обл.)</t>
  </si>
  <si>
    <t>6.19</t>
  </si>
  <si>
    <t>6.20</t>
  </si>
  <si>
    <t>прочие работы,услуги</t>
  </si>
  <si>
    <t>госпошлина</t>
  </si>
  <si>
    <t>075;0702;69 2 03 24240;244 (226)</t>
  </si>
  <si>
    <t>Оказание услуг по осуществлению строительного контроля за выполнением работ по ремонту спорт. Зала МБОУ СОШ с. Канавка(местн.)</t>
  </si>
  <si>
    <t>075;0702;00 0 00 00000;244 (344)</t>
  </si>
  <si>
    <t>4.2.12.</t>
  </si>
  <si>
    <t>075;0702;00 0 00 00000;244 (346)</t>
  </si>
  <si>
    <t>создание условий для занятий физ. культурой и спортом</t>
  </si>
  <si>
    <t>оказание услуг по осуществлению строительного контроля за выполнением работ по ремонту спорт. зала МБОУ СОШ с. Канавка(местн.)</t>
  </si>
  <si>
    <t>аттестаты</t>
  </si>
  <si>
    <t>6.5 Расчет (обоснование) расходов на оплату работ, услуг по содержанию имущества</t>
  </si>
  <si>
    <t>проведение спец.оценки условий труда</t>
  </si>
  <si>
    <t>игрушки</t>
  </si>
  <si>
    <t>счетчик</t>
  </si>
  <si>
    <t>Начисления на выплаты по оплате труда обл.(кредиторка)</t>
  </si>
  <si>
    <t>075;0702;69 2 06 72200;119 213</t>
  </si>
  <si>
    <t>Коммунальные услуги обл.(кредиторка)</t>
  </si>
  <si>
    <t>075;0702;69 2 06 72200;244 223</t>
  </si>
  <si>
    <t>6.21</t>
  </si>
  <si>
    <t>6.22</t>
  </si>
  <si>
    <t xml:space="preserve">Увеличение стоимости прочих материальных запасов однократного применения </t>
  </si>
  <si>
    <t>075;0702;69 2 01 77000;244 (349)</t>
  </si>
  <si>
    <t>3.2.13.</t>
  </si>
  <si>
    <t>3.2.14.</t>
  </si>
  <si>
    <t>3.2.15.</t>
  </si>
  <si>
    <t>3.2.16.</t>
  </si>
  <si>
    <t>3.2.17.</t>
  </si>
  <si>
    <t>3.2.18.</t>
  </si>
  <si>
    <t>3.2.19.</t>
  </si>
  <si>
    <t>3.2.20.</t>
  </si>
  <si>
    <t>3.2.21.</t>
  </si>
  <si>
    <t>3.2.22.</t>
  </si>
  <si>
    <t>3.2.23.</t>
  </si>
  <si>
    <t>классные журналы</t>
  </si>
  <si>
    <t>Уплата транспортного налога (кредиторка)</t>
  </si>
  <si>
    <t>6.23</t>
  </si>
  <si>
    <t>075;0702;69 2 06 073Г0;851 (291)</t>
  </si>
  <si>
    <t>075;0702;69 2 06 073Г0;852 (292)</t>
  </si>
  <si>
    <t>075;0702;69 2 06 073Г0;119 (213)</t>
  </si>
  <si>
    <t>техническое обслуживание сети газораспределения и газопотребления</t>
  </si>
  <si>
    <t>измерение сопротивления изоляции кабельных линий</t>
  </si>
  <si>
    <t>Уплата прочих налогов, сборов(госпошлина)</t>
  </si>
  <si>
    <t>075;0702;69 2 01 07300;852 (291)</t>
  </si>
  <si>
    <t>10</t>
  </si>
  <si>
    <t>сентября</t>
  </si>
  <si>
    <t>на   11 сентября  2019 г.</t>
  </si>
  <si>
    <t>10.09.2019</t>
  </si>
  <si>
    <r>
      <t>на 11 сентября  20</t>
    </r>
    <r>
      <rPr>
        <u val="single"/>
        <sz val="12"/>
        <rFont val="Times New Roman"/>
        <family val="1"/>
      </rPr>
      <t xml:space="preserve">  19 </t>
    </r>
    <r>
      <rPr>
        <sz val="12"/>
        <rFont val="Times New Roman"/>
        <family val="1"/>
      </rPr>
      <t>г.</t>
    </r>
  </si>
  <si>
    <t>11 сентября</t>
  </si>
  <si>
    <r>
      <t>на 11 сентября</t>
    </r>
    <r>
      <rPr>
        <u val="single"/>
        <sz val="12"/>
        <rFont val="Times New Roman"/>
        <family val="1"/>
      </rPr>
      <t xml:space="preserve">   </t>
    </r>
    <r>
      <rPr>
        <sz val="12"/>
        <rFont val="Times New Roman"/>
        <family val="1"/>
      </rPr>
      <t>20</t>
    </r>
    <r>
      <rPr>
        <u val="single"/>
        <sz val="12"/>
        <rFont val="Times New Roman"/>
        <family val="1"/>
      </rPr>
      <t>19</t>
    </r>
    <r>
      <rPr>
        <sz val="12"/>
        <rFont val="Times New Roman"/>
        <family val="1"/>
      </rPr>
      <t xml:space="preserve"> г.</t>
    </r>
  </si>
  <si>
    <r>
      <t>на   11 сентября   20</t>
    </r>
    <r>
      <rPr>
        <u val="single"/>
        <sz val="12"/>
        <rFont val="Times New Roman"/>
        <family val="1"/>
      </rPr>
      <t xml:space="preserve"> 19  </t>
    </r>
    <r>
      <rPr>
        <sz val="12"/>
        <rFont val="Times New Roman"/>
        <family val="1"/>
      </rPr>
      <t>г.</t>
    </r>
  </si>
  <si>
    <t xml:space="preserve">  "10"  сентября  2019г.</t>
  </si>
  <si>
    <t>Расчеты (обоснования) к плану финансово-хозяйственной деятельности муниципального бюдженого учреждения по состоянию на 11.09.2019г.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</si>
</sst>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\ &quot;р.&quot;;\-#,##0\ &quot;р.&quot;"/>
    <numFmt numFmtId="194" formatCode="#,##0\ &quot;р.&quot;;[Red]\-#,##0\ &quot;р.&quot;"/>
    <numFmt numFmtId="195" formatCode="#,##0.00\ &quot;р.&quot;;\-#,##0.00\ &quot;р.&quot;"/>
    <numFmt numFmtId="196" formatCode="#,##0.00\ &quot;р.&quot;;[Red]\-#,##0.00\ &quot;р.&quot;"/>
    <numFmt numFmtId="197" formatCode="_-* #,##0\ &quot;р.&quot;_-;\-* #,##0\ &quot;р.&quot;_-;_-* &quot;-&quot;\ &quot;р.&quot;_-;_-@_-"/>
    <numFmt numFmtId="198" formatCode="_-* #,##0\ _р_._-;\-* #,##0\ _р_._-;_-* &quot;-&quot;\ _р_._-;_-@_-"/>
    <numFmt numFmtId="199" formatCode="_-* #,##0.00\ &quot;р.&quot;_-;\-* #,##0.00\ &quot;р.&quot;_-;_-* &quot;-&quot;??\ &quot;р.&quot;_-;_-@_-"/>
    <numFmt numFmtId="200" formatCode="_-* #,##0.00\ _р_._-;\-* #,##0.00\ _р_._-;_-* &quot;-&quot;??\ _р_._-;_-@_-"/>
    <numFmt numFmtId="201" formatCode="#,##0.000"/>
    <numFmt numFmtId="202" formatCode="#,##0.0000"/>
    <numFmt numFmtId="203" formatCode="0.00000"/>
    <numFmt numFmtId="204" formatCode="0.000000"/>
    <numFmt numFmtId="205" formatCode="0.0000"/>
    <numFmt numFmtId="206" formatCode="0.000"/>
    <numFmt numFmtId="207" formatCode="0.0"/>
    <numFmt numFmtId="208" formatCode="0.0000000000"/>
    <numFmt numFmtId="209" formatCode="0.000000000"/>
    <numFmt numFmtId="210" formatCode="0.00000000"/>
    <numFmt numFmtId="211" formatCode="0.0000000"/>
    <numFmt numFmtId="212" formatCode="0.00000000000"/>
    <numFmt numFmtId="213" formatCode="0.000000000000"/>
    <numFmt numFmtId="214" formatCode="0.0000000000000"/>
    <numFmt numFmtId="215" formatCode="_-* #,##0.0000_р_._-;\-* #,##0.0000_р_._-;_-* &quot;-&quot;????_р_._-;_-@_-"/>
    <numFmt numFmtId="216" formatCode="[$-FC19]d\ mmmm\ yyyy\ &quot;г.&quot;"/>
    <numFmt numFmtId="217" formatCode="#,##0.00_ ;[Red]\-#,##0.00\ "/>
  </numFmts>
  <fonts count="44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8F3F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9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4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192" fontId="1" fillId="0" borderId="10" xfId="0" applyNumberFormat="1" applyFont="1" applyBorder="1" applyAlignment="1">
      <alignment vertical="top" wrapText="1"/>
    </xf>
    <xf numFmtId="0" fontId="25" fillId="0" borderId="0" xfId="54" applyFont="1" applyFill="1" applyAlignment="1">
      <alignment horizontal="center"/>
      <protection/>
    </xf>
    <xf numFmtId="0" fontId="1" fillId="0" borderId="0" xfId="54" applyFont="1" applyFill="1">
      <alignment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1" fillId="0" borderId="0" xfId="54" applyFont="1" applyFill="1" applyAlignment="1">
      <alignment horizontal="center" vertical="center"/>
      <protection/>
    </xf>
    <xf numFmtId="0" fontId="25" fillId="4" borderId="10" xfId="54" applyFont="1" applyFill="1" applyBorder="1" applyAlignment="1">
      <alignment horizontal="center" vertical="center" wrapText="1"/>
      <protection/>
    </xf>
    <xf numFmtId="0" fontId="25" fillId="4" borderId="10" xfId="54" applyFont="1" applyFill="1" applyBorder="1" applyAlignment="1">
      <alignment vertical="top" wrapText="1"/>
      <protection/>
    </xf>
    <xf numFmtId="0" fontId="25" fillId="4" borderId="10" xfId="54" applyFont="1" applyFill="1" applyBorder="1" applyAlignment="1">
      <alignment horizontal="center" wrapText="1"/>
      <protection/>
    </xf>
    <xf numFmtId="217" fontId="25" fillId="4" borderId="10" xfId="54" applyNumberFormat="1" applyFont="1" applyFill="1" applyBorder="1" applyAlignment="1">
      <alignment vertical="center" wrapText="1"/>
      <protection/>
    </xf>
    <xf numFmtId="217" fontId="25" fillId="24" borderId="10" xfId="54" applyNumberFormat="1" applyFont="1" applyFill="1" applyBorder="1" applyAlignment="1">
      <alignment vertical="center" wrapText="1"/>
      <protection/>
    </xf>
    <xf numFmtId="0" fontId="25" fillId="0" borderId="0" xfId="54" applyFont="1" applyFill="1">
      <alignment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1" fillId="0" borderId="11" xfId="54" applyFont="1" applyFill="1" applyBorder="1" applyAlignment="1">
      <alignment horizontal="center" vertical="top" wrapText="1"/>
      <protection/>
    </xf>
    <xf numFmtId="0" fontId="1" fillId="0" borderId="10" xfId="54" applyFont="1" applyFill="1" applyBorder="1" applyAlignment="1">
      <alignment vertical="top" wrapText="1"/>
      <protection/>
    </xf>
    <xf numFmtId="217" fontId="1" fillId="22" borderId="10" xfId="54" applyNumberFormat="1" applyFont="1" applyFill="1" applyBorder="1" applyAlignment="1">
      <alignment vertical="center" wrapText="1"/>
      <protection/>
    </xf>
    <xf numFmtId="217" fontId="1" fillId="24" borderId="10" xfId="54" applyNumberFormat="1" applyFont="1" applyFill="1" applyBorder="1" applyAlignment="1">
      <alignment vertical="center" wrapText="1"/>
      <protection/>
    </xf>
    <xf numFmtId="217" fontId="1" fillId="0" borderId="10" xfId="54" applyNumberFormat="1" applyFont="1" applyFill="1" applyBorder="1" applyAlignment="1">
      <alignment vertical="center" wrapText="1"/>
      <protection/>
    </xf>
    <xf numFmtId="0" fontId="25" fillId="0" borderId="10" xfId="54" applyFont="1" applyFill="1" applyBorder="1" applyAlignment="1">
      <alignment horizontal="center" wrapText="1"/>
      <protection/>
    </xf>
    <xf numFmtId="0" fontId="1" fillId="0" borderId="10" xfId="54" applyFont="1" applyFill="1" applyBorder="1" applyAlignment="1">
      <alignment horizontal="center" wrapText="1"/>
      <protection/>
    </xf>
    <xf numFmtId="0" fontId="25" fillId="22" borderId="10" xfId="54" applyFont="1" applyFill="1" applyBorder="1" applyAlignment="1">
      <alignment horizontal="center" vertical="center" wrapText="1"/>
      <protection/>
    </xf>
    <xf numFmtId="0" fontId="25" fillId="22" borderId="10" xfId="54" applyFont="1" applyFill="1" applyBorder="1" applyAlignment="1">
      <alignment vertical="top" wrapText="1"/>
      <protection/>
    </xf>
    <xf numFmtId="0" fontId="25" fillId="22" borderId="10" xfId="54" applyFont="1" applyFill="1" applyBorder="1" applyAlignment="1">
      <alignment horizontal="center" vertical="center"/>
      <protection/>
    </xf>
    <xf numFmtId="217" fontId="25" fillId="22" borderId="10" xfId="54" applyNumberFormat="1" applyFont="1" applyFill="1" applyBorder="1" applyAlignment="1">
      <alignment vertical="center" wrapText="1"/>
      <protection/>
    </xf>
    <xf numFmtId="0" fontId="1" fillId="0" borderId="12" xfId="54" applyFont="1" applyFill="1" applyBorder="1" applyAlignment="1">
      <alignment horizontal="center" vertical="center" wrapText="1"/>
      <protection/>
    </xf>
    <xf numFmtId="0" fontId="1" fillId="25" borderId="10" xfId="54" applyFont="1" applyFill="1" applyBorder="1" applyAlignment="1">
      <alignment/>
      <protection/>
    </xf>
    <xf numFmtId="217" fontId="1" fillId="0" borderId="10" xfId="64" applyNumberFormat="1" applyFont="1" applyFill="1" applyBorder="1" applyAlignment="1">
      <alignment vertical="center" wrapText="1"/>
    </xf>
    <xf numFmtId="0" fontId="25" fillId="22" borderId="12" xfId="54" applyFont="1" applyFill="1" applyBorder="1" applyAlignment="1">
      <alignment horizontal="center" vertical="center" wrapText="1"/>
      <protection/>
    </xf>
    <xf numFmtId="217" fontId="25" fillId="22" borderId="10" xfId="64" applyNumberFormat="1" applyFont="1" applyFill="1" applyBorder="1" applyAlignment="1">
      <alignment vertical="center" wrapText="1"/>
    </xf>
    <xf numFmtId="0" fontId="1" fillId="0" borderId="10" xfId="54" applyFont="1" applyFill="1" applyBorder="1" applyAlignment="1">
      <alignment horizontal="center"/>
      <protection/>
    </xf>
    <xf numFmtId="0" fontId="1" fillId="0" borderId="10" xfId="54" applyFont="1" applyFill="1" applyBorder="1" applyAlignment="1">
      <alignment horizontal="left"/>
      <protection/>
    </xf>
    <xf numFmtId="217" fontId="1" fillId="0" borderId="10" xfId="64" applyNumberFormat="1" applyFont="1" applyBorder="1" applyAlignment="1">
      <alignment vertical="center" wrapText="1"/>
    </xf>
    <xf numFmtId="0" fontId="1" fillId="0" borderId="10" xfId="54" applyFont="1" applyBorder="1" applyAlignment="1">
      <alignment horizontal="center" vertical="center" wrapText="1"/>
      <protection/>
    </xf>
    <xf numFmtId="0" fontId="1" fillId="0" borderId="0" xfId="54" applyFont="1">
      <alignment/>
      <protection/>
    </xf>
    <xf numFmtId="14" fontId="1" fillId="0" borderId="12" xfId="54" applyNumberFormat="1" applyFont="1" applyBorder="1" applyAlignment="1">
      <alignment horizontal="center" vertical="center" wrapText="1"/>
      <protection/>
    </xf>
    <xf numFmtId="0" fontId="1" fillId="0" borderId="12" xfId="54" applyFont="1" applyBorder="1" applyAlignment="1">
      <alignment horizontal="center" vertical="center" wrapText="1"/>
      <protection/>
    </xf>
    <xf numFmtId="0" fontId="25" fillId="22" borderId="10" xfId="54" applyFont="1" applyFill="1" applyBorder="1" applyAlignment="1">
      <alignment horizontal="center"/>
      <protection/>
    </xf>
    <xf numFmtId="14" fontId="1" fillId="25" borderId="12" xfId="54" applyNumberFormat="1" applyFont="1" applyFill="1" applyBorder="1" applyAlignment="1">
      <alignment horizontal="center" vertical="center" wrapText="1"/>
      <protection/>
    </xf>
    <xf numFmtId="0" fontId="1" fillId="25" borderId="10" xfId="54" applyFont="1" applyFill="1" applyBorder="1" applyAlignment="1">
      <alignment vertical="top" wrapText="1"/>
      <protection/>
    </xf>
    <xf numFmtId="0" fontId="1" fillId="25" borderId="10" xfId="54" applyFont="1" applyFill="1" applyBorder="1" applyAlignment="1">
      <alignment horizontal="left"/>
      <protection/>
    </xf>
    <xf numFmtId="217" fontId="1" fillId="25" borderId="10" xfId="64" applyNumberFormat="1" applyFont="1" applyFill="1" applyBorder="1" applyAlignment="1">
      <alignment vertical="center" wrapText="1"/>
    </xf>
    <xf numFmtId="0" fontId="1" fillId="25" borderId="0" xfId="54" applyFont="1" applyFill="1">
      <alignment/>
      <protection/>
    </xf>
    <xf numFmtId="0" fontId="1" fillId="0" borderId="0" xfId="54" applyFont="1" applyFill="1" applyAlignment="1">
      <alignment horizontal="center"/>
      <protection/>
    </xf>
    <xf numFmtId="0" fontId="1" fillId="0" borderId="10" xfId="0" applyFont="1" applyBorder="1" applyAlignment="1">
      <alignment horizontal="center"/>
    </xf>
    <xf numFmtId="14" fontId="1" fillId="0" borderId="10" xfId="54" applyNumberFormat="1" applyFont="1" applyFill="1" applyBorder="1" applyAlignment="1">
      <alignment horizontal="center" vertical="center" wrapText="1"/>
      <protection/>
    </xf>
    <xf numFmtId="217" fontId="25" fillId="0" borderId="10" xfId="54" applyNumberFormat="1" applyFont="1" applyFill="1" applyBorder="1" applyAlignment="1">
      <alignment vertical="center" wrapText="1"/>
      <protection/>
    </xf>
    <xf numFmtId="0" fontId="25" fillId="0" borderId="10" xfId="54" applyFont="1" applyFill="1" applyBorder="1" applyAlignment="1">
      <alignment vertical="top" wrapText="1"/>
      <protection/>
    </xf>
    <xf numFmtId="0" fontId="1" fillId="0" borderId="10" xfId="54" applyFont="1" applyFill="1" applyBorder="1" applyAlignment="1">
      <alignment wrapText="1"/>
      <protection/>
    </xf>
    <xf numFmtId="0" fontId="1" fillId="0" borderId="10" xfId="54" applyFont="1" applyFill="1" applyBorder="1">
      <alignment/>
      <protection/>
    </xf>
    <xf numFmtId="0" fontId="1" fillId="0" borderId="10" xfId="54" applyFont="1" applyFill="1" applyBorder="1" applyAlignment="1">
      <alignment horizontal="center" vertical="top" wrapText="1"/>
      <protection/>
    </xf>
    <xf numFmtId="0" fontId="25" fillId="4" borderId="10" xfId="54" applyFont="1" applyFill="1" applyBorder="1" applyAlignment="1">
      <alignment horizontal="center" vertical="center"/>
      <protection/>
    </xf>
    <xf numFmtId="4" fontId="27" fillId="0" borderId="10" xfId="0" applyNumberFormat="1" applyFont="1" applyBorder="1" applyAlignment="1">
      <alignment horizontal="right"/>
    </xf>
    <xf numFmtId="0" fontId="1" fillId="25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 wrapText="1"/>
    </xf>
    <xf numFmtId="202" fontId="1" fillId="0" borderId="10" xfId="0" applyNumberFormat="1" applyFont="1" applyFill="1" applyBorder="1" applyAlignment="1">
      <alignment horizontal="right" wrapText="1"/>
    </xf>
    <xf numFmtId="217" fontId="1" fillId="24" borderId="10" xfId="54" applyNumberFormat="1" applyFont="1" applyFill="1" applyBorder="1" applyAlignment="1">
      <alignment horizontal="right" wrapText="1"/>
      <protection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26" borderId="10" xfId="0" applyNumberFormat="1" applyFont="1" applyFill="1" applyBorder="1" applyAlignment="1">
      <alignment horizontal="right" wrapText="1"/>
    </xf>
    <xf numFmtId="217" fontId="1" fillId="0" borderId="0" xfId="54" applyNumberFormat="1" applyFont="1" applyFill="1">
      <alignment/>
      <protection/>
    </xf>
    <xf numFmtId="0" fontId="1" fillId="25" borderId="10" xfId="54" applyFont="1" applyFill="1" applyBorder="1" applyAlignment="1">
      <alignment horizontal="center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13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Border="1" applyAlignment="1">
      <alignment horizontal="right"/>
    </xf>
    <xf numFmtId="49" fontId="29" fillId="0" borderId="0" xfId="0" applyNumberFormat="1" applyFont="1" applyBorder="1" applyAlignment="1">
      <alignment horizontal="left"/>
    </xf>
    <xf numFmtId="0" fontId="31" fillId="0" borderId="0" xfId="0" applyFont="1" applyAlignment="1">
      <alignment/>
    </xf>
    <xf numFmtId="49" fontId="25" fillId="0" borderId="0" xfId="0" applyNumberFormat="1" applyFont="1" applyFill="1" applyBorder="1" applyAlignment="1">
      <alignment/>
    </xf>
    <xf numFmtId="49" fontId="29" fillId="0" borderId="0" xfId="0" applyNumberFormat="1" applyFont="1" applyFill="1" applyBorder="1" applyAlignment="1">
      <alignment/>
    </xf>
    <xf numFmtId="0" fontId="31" fillId="0" borderId="0" xfId="0" applyFont="1" applyBorder="1" applyAlignment="1">
      <alignment/>
    </xf>
    <xf numFmtId="49" fontId="31" fillId="0" borderId="0" xfId="0" applyNumberFormat="1" applyFont="1" applyFill="1" applyBorder="1" applyAlignment="1">
      <alignment horizontal="left"/>
    </xf>
    <xf numFmtId="0" fontId="31" fillId="0" borderId="0" xfId="0" applyFont="1" applyBorder="1" applyAlignment="1">
      <alignment horizontal="right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29" fillId="0" borderId="0" xfId="0" applyFont="1" applyFill="1" applyAlignment="1">
      <alignment horizontal="left" wrapText="1"/>
    </xf>
    <xf numFmtId="0" fontId="29" fillId="0" borderId="0" xfId="0" applyFont="1" applyBorder="1" applyAlignment="1">
      <alignment horizontal="left"/>
    </xf>
    <xf numFmtId="0" fontId="32" fillId="0" borderId="0" xfId="0" applyFont="1" applyBorder="1" applyAlignment="1">
      <alignment horizontal="right"/>
    </xf>
    <xf numFmtId="49" fontId="32" fillId="0" borderId="0" xfId="0" applyNumberFormat="1" applyFont="1" applyBorder="1" applyAlignment="1">
      <alignment horizontal="center"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right" wrapText="1"/>
    </xf>
    <xf numFmtId="0" fontId="29" fillId="0" borderId="0" xfId="0" applyFont="1" applyFill="1" applyBorder="1" applyAlignment="1">
      <alignment horizontal="left" wrapText="1"/>
    </xf>
    <xf numFmtId="49" fontId="29" fillId="0" borderId="0" xfId="0" applyNumberFormat="1" applyFont="1" applyAlignment="1">
      <alignment horizontal="left" vertical="top"/>
    </xf>
    <xf numFmtId="49" fontId="29" fillId="0" borderId="0" xfId="0" applyNumberFormat="1" applyFont="1" applyAlignment="1">
      <alignment horizontal="right" vertical="top"/>
    </xf>
    <xf numFmtId="0" fontId="29" fillId="0" borderId="0" xfId="0" applyFont="1" applyAlignment="1">
      <alignment horizontal="left" vertical="top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wrapText="1"/>
    </xf>
    <xf numFmtId="0" fontId="29" fillId="0" borderId="0" xfId="0" applyFont="1" applyBorder="1" applyAlignment="1">
      <alignment horizontal="left" wrapText="1"/>
    </xf>
    <xf numFmtId="0" fontId="29" fillId="0" borderId="0" xfId="0" applyFont="1" applyBorder="1" applyAlignment="1">
      <alignment wrapText="1"/>
    </xf>
    <xf numFmtId="49" fontId="29" fillId="0" borderId="0" xfId="0" applyNumberFormat="1" applyFont="1" applyFill="1" applyBorder="1" applyAlignment="1">
      <alignment horizontal="center" vertical="top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wrapText="1"/>
    </xf>
    <xf numFmtId="0" fontId="33" fillId="0" borderId="0" xfId="0" applyFont="1" applyAlignment="1">
      <alignment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horizontal="center" vertical="top" wrapText="1"/>
    </xf>
    <xf numFmtId="0" fontId="32" fillId="0" borderId="0" xfId="0" applyFont="1" applyAlignment="1">
      <alignment/>
    </xf>
    <xf numFmtId="4" fontId="40" fillId="0" borderId="10" xfId="0" applyNumberFormat="1" applyFont="1" applyBorder="1" applyAlignment="1">
      <alignment vertical="top" wrapText="1"/>
    </xf>
    <xf numFmtId="217" fontId="25" fillId="0" borderId="0" xfId="54" applyNumberFormat="1" applyFont="1" applyFill="1">
      <alignment/>
      <protection/>
    </xf>
    <xf numFmtId="0" fontId="29" fillId="0" borderId="0" xfId="0" applyFont="1" applyAlignment="1">
      <alignment vertical="center" wrapText="1"/>
    </xf>
    <xf numFmtId="0" fontId="32" fillId="0" borderId="0" xfId="0" applyFont="1" applyAlignment="1">
      <alignment vertical="top" wrapText="1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vertical="top" wrapText="1"/>
    </xf>
    <xf numFmtId="0" fontId="28" fillId="0" borderId="0" xfId="0" applyFont="1" applyBorder="1" applyAlignment="1">
      <alignment vertical="top"/>
    </xf>
    <xf numFmtId="49" fontId="29" fillId="0" borderId="0" xfId="0" applyNumberFormat="1" applyFont="1" applyBorder="1" applyAlignment="1">
      <alignment/>
    </xf>
    <xf numFmtId="0" fontId="1" fillId="0" borderId="10" xfId="54" applyFont="1" applyBorder="1" applyAlignment="1">
      <alignment horizontal="left" vertical="center" wrapText="1"/>
      <protection/>
    </xf>
    <xf numFmtId="217" fontId="1" fillId="0" borderId="10" xfId="64" applyNumberFormat="1" applyFont="1" applyBorder="1" applyAlignment="1">
      <alignment horizontal="left" vertical="center" wrapText="1"/>
    </xf>
    <xf numFmtId="217" fontId="1" fillId="24" borderId="10" xfId="54" applyNumberFormat="1" applyFont="1" applyFill="1" applyBorder="1" applyAlignment="1">
      <alignment horizontal="right" vertical="center" wrapText="1"/>
      <protection/>
    </xf>
    <xf numFmtId="0" fontId="1" fillId="0" borderId="0" xfId="54" applyFont="1" applyAlignment="1">
      <alignment horizontal="left"/>
      <protection/>
    </xf>
    <xf numFmtId="0" fontId="1" fillId="25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0" fontId="1" fillId="0" borderId="10" xfId="54" applyFont="1" applyFill="1" applyBorder="1" applyAlignment="1">
      <alignment/>
      <protection/>
    </xf>
    <xf numFmtId="4" fontId="1" fillId="27" borderId="10" xfId="0" applyNumberFormat="1" applyFont="1" applyFill="1" applyBorder="1" applyAlignment="1">
      <alignment wrapText="1"/>
    </xf>
    <xf numFmtId="217" fontId="25" fillId="22" borderId="10" xfId="64" applyNumberFormat="1" applyFont="1" applyFill="1" applyBorder="1" applyAlignment="1">
      <alignment horizontal="right" vertical="center" wrapText="1"/>
    </xf>
    <xf numFmtId="0" fontId="32" fillId="28" borderId="10" xfId="0" applyFont="1" applyFill="1" applyBorder="1" applyAlignment="1">
      <alignment/>
    </xf>
    <xf numFmtId="0" fontId="32" fillId="28" borderId="10" xfId="54" applyFont="1" applyFill="1" applyBorder="1" applyAlignment="1">
      <alignment/>
      <protection/>
    </xf>
    <xf numFmtId="49" fontId="1" fillId="0" borderId="10" xfId="54" applyNumberFormat="1" applyFont="1" applyFill="1" applyBorder="1" applyAlignment="1">
      <alignment horizontal="center" vertical="center" wrapText="1"/>
      <protection/>
    </xf>
    <xf numFmtId="0" fontId="36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right" wrapText="1"/>
    </xf>
    <xf numFmtId="217" fontId="1" fillId="0" borderId="0" xfId="54" applyNumberFormat="1" applyFont="1">
      <alignment/>
      <protection/>
    </xf>
    <xf numFmtId="4" fontId="1" fillId="0" borderId="10" xfId="0" applyNumberFormat="1" applyFont="1" applyFill="1" applyBorder="1" applyAlignment="1">
      <alignment vertical="top" wrapText="1"/>
    </xf>
    <xf numFmtId="217" fontId="1" fillId="0" borderId="10" xfId="54" applyNumberFormat="1" applyFont="1" applyFill="1" applyBorder="1" applyAlignment="1">
      <alignment wrapText="1"/>
      <protection/>
    </xf>
    <xf numFmtId="0" fontId="32" fillId="28" borderId="10" xfId="54" applyFont="1" applyFill="1" applyBorder="1" applyAlignment="1">
      <alignment horizontal="center"/>
      <protection/>
    </xf>
    <xf numFmtId="0" fontId="1" fillId="0" borderId="13" xfId="0" applyFont="1" applyBorder="1" applyAlignment="1">
      <alignment horizontal="center" vertical="center" wrapText="1"/>
    </xf>
    <xf numFmtId="0" fontId="1" fillId="26" borderId="10" xfId="54" applyFont="1" applyFill="1" applyBorder="1" applyAlignment="1">
      <alignment horizontal="center"/>
      <protection/>
    </xf>
    <xf numFmtId="0" fontId="1" fillId="26" borderId="10" xfId="0" applyFont="1" applyFill="1" applyBorder="1" applyAlignment="1">
      <alignment horizontal="center"/>
    </xf>
    <xf numFmtId="0" fontId="1" fillId="26" borderId="10" xfId="54" applyFont="1" applyFill="1" applyBorder="1" applyAlignment="1">
      <alignment horizontal="center" wrapText="1"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41" fillId="0" borderId="10" xfId="53" applyFont="1" applyBorder="1">
      <alignment/>
      <protection/>
    </xf>
    <xf numFmtId="0" fontId="41" fillId="0" borderId="0" xfId="53" applyFont="1" applyFill="1" applyBorder="1">
      <alignment/>
      <protection/>
    </xf>
    <xf numFmtId="0" fontId="0" fillId="0" borderId="0" xfId="53" applyBorder="1">
      <alignment/>
      <protection/>
    </xf>
    <xf numFmtId="0" fontId="41" fillId="0" borderId="14" xfId="53" applyFont="1" applyFill="1" applyBorder="1">
      <alignment/>
      <protection/>
    </xf>
    <xf numFmtId="0" fontId="41" fillId="0" borderId="10" xfId="53" applyFont="1" applyBorder="1" applyAlignment="1">
      <alignment horizontal="right"/>
      <protection/>
    </xf>
    <xf numFmtId="0" fontId="41" fillId="0" borderId="10" xfId="53" applyFont="1" applyBorder="1" applyAlignment="1">
      <alignment horizontal="center"/>
      <protection/>
    </xf>
    <xf numFmtId="2" fontId="0" fillId="0" borderId="0" xfId="53" applyNumberFormat="1">
      <alignment/>
      <protection/>
    </xf>
    <xf numFmtId="0" fontId="0" fillId="0" borderId="10" xfId="53" applyBorder="1">
      <alignment/>
      <protection/>
    </xf>
    <xf numFmtId="1" fontId="0" fillId="0" borderId="0" xfId="53" applyNumberFormat="1">
      <alignment/>
      <protection/>
    </xf>
    <xf numFmtId="0" fontId="0" fillId="0" borderId="10" xfId="53" applyBorder="1" applyAlignment="1">
      <alignment horizontal="center"/>
      <protection/>
    </xf>
    <xf numFmtId="0" fontId="33" fillId="0" borderId="10" xfId="53" applyFont="1" applyBorder="1" applyAlignment="1">
      <alignment wrapText="1"/>
      <protection/>
    </xf>
    <xf numFmtId="0" fontId="33" fillId="0" borderId="10" xfId="53" applyFont="1" applyBorder="1">
      <alignment/>
      <protection/>
    </xf>
    <xf numFmtId="2" fontId="33" fillId="0" borderId="10" xfId="53" applyNumberFormat="1" applyFont="1" applyBorder="1">
      <alignment/>
      <protection/>
    </xf>
    <xf numFmtId="2" fontId="41" fillId="0" borderId="10" xfId="53" applyNumberFormat="1" applyFont="1" applyBorder="1" applyAlignment="1">
      <alignment horizontal="center"/>
      <protection/>
    </xf>
    <xf numFmtId="0" fontId="42" fillId="0" borderId="0" xfId="53" applyFont="1" applyAlignment="1">
      <alignment horizontal="center" vertical="center" wrapText="1"/>
      <protection/>
    </xf>
    <xf numFmtId="0" fontId="41" fillId="0" borderId="10" xfId="53" applyFont="1" applyBorder="1" applyAlignment="1">
      <alignment horizontal="center" vertical="center" wrapText="1"/>
      <protection/>
    </xf>
    <xf numFmtId="0" fontId="41" fillId="0" borderId="10" xfId="53" applyFont="1" applyBorder="1" applyAlignment="1">
      <alignment horizontal="center" vertical="center"/>
      <protection/>
    </xf>
    <xf numFmtId="0" fontId="41" fillId="0" borderId="10" xfId="53" applyFont="1" applyBorder="1" applyAlignment="1">
      <alignment wrapText="1"/>
      <protection/>
    </xf>
    <xf numFmtId="0" fontId="41" fillId="0" borderId="0" xfId="53" applyFont="1" applyAlignment="1">
      <alignment horizontal="center"/>
      <protection/>
    </xf>
    <xf numFmtId="0" fontId="1" fillId="29" borderId="10" xfId="0" applyFont="1" applyFill="1" applyBorder="1" applyAlignment="1">
      <alignment horizontal="center"/>
    </xf>
    <xf numFmtId="0" fontId="1" fillId="29" borderId="10" xfId="54" applyFont="1" applyFill="1" applyBorder="1" applyAlignment="1">
      <alignment horizontal="center"/>
      <protection/>
    </xf>
    <xf numFmtId="4" fontId="27" fillId="26" borderId="10" xfId="0" applyNumberFormat="1" applyFont="1" applyFill="1" applyBorder="1" applyAlignment="1">
      <alignment horizontal="right"/>
    </xf>
    <xf numFmtId="0" fontId="1" fillId="0" borderId="0" xfId="54" applyFont="1" applyFill="1" applyAlignment="1">
      <alignment/>
      <protection/>
    </xf>
    <xf numFmtId="0" fontId="1" fillId="0" borderId="0" xfId="54" applyFont="1" applyFill="1" applyBorder="1" applyAlignment="1">
      <alignment/>
      <protection/>
    </xf>
    <xf numFmtId="217" fontId="1" fillId="26" borderId="10" xfId="64" applyNumberFormat="1" applyFont="1" applyFill="1" applyBorder="1" applyAlignment="1">
      <alignment vertical="center" wrapText="1"/>
    </xf>
    <xf numFmtId="0" fontId="1" fillId="30" borderId="10" xfId="54" applyFont="1" applyFill="1" applyBorder="1" applyAlignment="1">
      <alignment horizontal="center" wrapText="1"/>
      <protection/>
    </xf>
    <xf numFmtId="0" fontId="0" fillId="0" borderId="10" xfId="53" applyBorder="1" applyAlignment="1">
      <alignment wrapText="1"/>
      <protection/>
    </xf>
    <xf numFmtId="0" fontId="1" fillId="26" borderId="10" xfId="54" applyFont="1" applyFill="1" applyBorder="1" applyAlignment="1">
      <alignment vertical="top" wrapText="1"/>
      <protection/>
    </xf>
    <xf numFmtId="0" fontId="1" fillId="26" borderId="10" xfId="54" applyFont="1" applyFill="1" applyBorder="1" applyAlignment="1">
      <alignment/>
      <protection/>
    </xf>
    <xf numFmtId="217" fontId="1" fillId="31" borderId="10" xfId="54" applyNumberFormat="1" applyFont="1" applyFill="1" applyBorder="1" applyAlignment="1">
      <alignment vertical="center" wrapText="1"/>
      <protection/>
    </xf>
    <xf numFmtId="0" fontId="32" fillId="29" borderId="10" xfId="54" applyFont="1" applyFill="1" applyBorder="1" applyAlignment="1">
      <alignment/>
      <protection/>
    </xf>
    <xf numFmtId="0" fontId="0" fillId="0" borderId="10" xfId="53" applyBorder="1" applyAlignment="1">
      <alignment vertical="center"/>
      <protection/>
    </xf>
    <xf numFmtId="217" fontId="1" fillId="26" borderId="10" xfId="54" applyNumberFormat="1" applyFont="1" applyFill="1" applyBorder="1" applyAlignment="1">
      <alignment wrapText="1"/>
      <protection/>
    </xf>
    <xf numFmtId="217" fontId="1" fillId="26" borderId="10" xfId="54" applyNumberFormat="1" applyFont="1" applyFill="1" applyBorder="1" applyAlignment="1">
      <alignment vertical="center" wrapText="1"/>
      <protection/>
    </xf>
    <xf numFmtId="0" fontId="1" fillId="29" borderId="10" xfId="54" applyFont="1" applyFill="1" applyBorder="1" applyAlignment="1">
      <alignment horizontal="center" wrapText="1"/>
      <protection/>
    </xf>
    <xf numFmtId="217" fontId="1" fillId="32" borderId="10" xfId="54" applyNumberFormat="1" applyFont="1" applyFill="1" applyBorder="1" applyAlignment="1">
      <alignment vertical="center" wrapText="1"/>
      <protection/>
    </xf>
    <xf numFmtId="0" fontId="1" fillId="26" borderId="10" xfId="54" applyFont="1" applyFill="1" applyBorder="1" applyAlignment="1">
      <alignment horizontal="left" vertical="top" wrapText="1"/>
      <protection/>
    </xf>
    <xf numFmtId="217" fontId="1" fillId="26" borderId="10" xfId="64" applyNumberFormat="1" applyFont="1" applyFill="1" applyBorder="1" applyAlignment="1">
      <alignment horizontal="left" vertical="center" wrapText="1"/>
    </xf>
    <xf numFmtId="217" fontId="1" fillId="26" borderId="10" xfId="64" applyNumberFormat="1" applyFont="1" applyFill="1" applyBorder="1" applyAlignment="1">
      <alignment horizontal="right" vertical="center" wrapText="1"/>
    </xf>
    <xf numFmtId="0" fontId="1" fillId="29" borderId="10" xfId="0" applyFont="1" applyFill="1" applyBorder="1" applyAlignment="1">
      <alignment horizontal="left"/>
    </xf>
    <xf numFmtId="0" fontId="1" fillId="26" borderId="10" xfId="0" applyFont="1" applyFill="1" applyBorder="1" applyAlignment="1">
      <alignment/>
    </xf>
    <xf numFmtId="4" fontId="41" fillId="0" borderId="10" xfId="53" applyNumberFormat="1" applyFont="1" applyBorder="1">
      <alignment/>
      <protection/>
    </xf>
    <xf numFmtId="4" fontId="41" fillId="0" borderId="10" xfId="53" applyNumberFormat="1" applyFont="1" applyBorder="1" applyAlignment="1">
      <alignment horizontal="right"/>
      <protection/>
    </xf>
    <xf numFmtId="4" fontId="41" fillId="0" borderId="10" xfId="53" applyNumberFormat="1" applyFont="1" applyBorder="1" applyAlignment="1">
      <alignment horizontal="center"/>
      <protection/>
    </xf>
    <xf numFmtId="0" fontId="0" fillId="0" borderId="10" xfId="53" applyBorder="1" applyAlignment="1">
      <alignment vertical="center" wrapText="1"/>
      <protection/>
    </xf>
    <xf numFmtId="4" fontId="33" fillId="0" borderId="0" xfId="53" applyNumberFormat="1" applyFont="1" applyBorder="1" applyAlignment="1">
      <alignment wrapText="1"/>
      <protection/>
    </xf>
    <xf numFmtId="4" fontId="0" fillId="0" borderId="0" xfId="53" applyNumberFormat="1">
      <alignment/>
      <protection/>
    </xf>
    <xf numFmtId="0" fontId="33" fillId="0" borderId="10" xfId="53" applyFont="1" applyBorder="1" applyAlignment="1">
      <alignment vertical="center" wrapText="1"/>
      <protection/>
    </xf>
    <xf numFmtId="0" fontId="32" fillId="29" borderId="10" xfId="54" applyFont="1" applyFill="1" applyBorder="1" applyAlignment="1">
      <alignment horizontal="left" vertical="center"/>
      <protection/>
    </xf>
    <xf numFmtId="0" fontId="33" fillId="0" borderId="10" xfId="0" applyFont="1" applyBorder="1" applyAlignment="1">
      <alignment vertical="center"/>
    </xf>
    <xf numFmtId="0" fontId="33" fillId="0" borderId="15" xfId="0" applyFont="1" applyBorder="1" applyAlignment="1">
      <alignment vertical="center" wrapText="1"/>
    </xf>
    <xf numFmtId="2" fontId="33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vertical="center" wrapText="1"/>
    </xf>
    <xf numFmtId="0" fontId="33" fillId="0" borderId="15" xfId="53" applyFont="1" applyBorder="1" applyAlignment="1">
      <alignment vertical="center" wrapText="1"/>
      <protection/>
    </xf>
    <xf numFmtId="0" fontId="1" fillId="0" borderId="10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Border="1" applyAlignment="1">
      <alignment horizontal="center" vertical="top" wrapText="1"/>
    </xf>
    <xf numFmtId="0" fontId="29" fillId="0" borderId="13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/>
    </xf>
    <xf numFmtId="49" fontId="29" fillId="0" borderId="13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49" fontId="29" fillId="0" borderId="13" xfId="0" applyNumberFormat="1" applyFont="1" applyBorder="1" applyAlignment="1">
      <alignment horizontal="left"/>
    </xf>
    <xf numFmtId="49" fontId="29" fillId="0" borderId="0" xfId="0" applyNumberFormat="1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0" xfId="0" applyFont="1" applyAlignment="1">
      <alignment horizontal="left" wrapText="1"/>
    </xf>
    <xf numFmtId="0" fontId="29" fillId="0" borderId="0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49" fontId="29" fillId="0" borderId="0" xfId="0" applyNumberFormat="1" applyFont="1" applyAlignment="1">
      <alignment horizontal="left" vertical="center" wrapText="1"/>
    </xf>
    <xf numFmtId="0" fontId="29" fillId="0" borderId="0" xfId="0" applyFont="1" applyAlignment="1">
      <alignment/>
    </xf>
    <xf numFmtId="49" fontId="29" fillId="0" borderId="13" xfId="0" applyNumberFormat="1" applyFont="1" applyBorder="1" applyAlignment="1">
      <alignment horizontal="center" vertical="top"/>
    </xf>
    <xf numFmtId="49" fontId="29" fillId="0" borderId="10" xfId="0" applyNumberFormat="1" applyFont="1" applyFill="1" applyBorder="1" applyAlignment="1">
      <alignment horizontal="center" vertical="top"/>
    </xf>
    <xf numFmtId="49" fontId="29" fillId="0" borderId="0" xfId="0" applyNumberFormat="1" applyFont="1" applyAlignment="1">
      <alignment horizontal="center" vertical="top"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center" vertical="center" wrapText="1"/>
    </xf>
    <xf numFmtId="0" fontId="32" fillId="0" borderId="0" xfId="0" applyFont="1" applyFill="1" applyAlignment="1">
      <alignment horizontal="center" wrapText="1"/>
    </xf>
    <xf numFmtId="0" fontId="32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6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10" xfId="42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7" xfId="54" applyFont="1" applyFill="1" applyBorder="1" applyAlignment="1">
      <alignment/>
      <protection/>
    </xf>
    <xf numFmtId="0" fontId="1" fillId="0" borderId="0" xfId="54" applyFont="1" applyFill="1" applyAlignment="1">
      <alignment/>
      <protection/>
    </xf>
    <xf numFmtId="0" fontId="0" fillId="0" borderId="0" xfId="0" applyAlignment="1">
      <alignment/>
    </xf>
    <xf numFmtId="0" fontId="1" fillId="0" borderId="17" xfId="54" applyFont="1" applyBorder="1" applyAlignment="1">
      <alignment/>
      <protection/>
    </xf>
    <xf numFmtId="0" fontId="1" fillId="0" borderId="0" xfId="54" applyFont="1" applyAlignment="1">
      <alignment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1" fillId="0" borderId="11" xfId="54" applyFont="1" applyFill="1" applyBorder="1" applyAlignment="1">
      <alignment horizontal="center" vertical="top" wrapText="1"/>
      <protection/>
    </xf>
    <xf numFmtId="0" fontId="1" fillId="0" borderId="18" xfId="54" applyFont="1" applyFill="1" applyBorder="1" applyAlignment="1">
      <alignment horizontal="center" vertical="top" wrapText="1"/>
      <protection/>
    </xf>
    <xf numFmtId="0" fontId="1" fillId="0" borderId="15" xfId="54" applyFont="1" applyFill="1" applyBorder="1" applyAlignment="1">
      <alignment horizontal="center" vertical="top" wrapText="1"/>
      <protection/>
    </xf>
    <xf numFmtId="0" fontId="1" fillId="25" borderId="11" xfId="54" applyFont="1" applyFill="1" applyBorder="1" applyAlignment="1">
      <alignment horizontal="center" vertical="top" wrapText="1"/>
      <protection/>
    </xf>
    <xf numFmtId="0" fontId="1" fillId="25" borderId="18" xfId="54" applyFont="1" applyFill="1" applyBorder="1" applyAlignment="1">
      <alignment horizontal="center" vertical="top" wrapText="1"/>
      <protection/>
    </xf>
    <xf numFmtId="0" fontId="1" fillId="25" borderId="15" xfId="54" applyFont="1" applyFill="1" applyBorder="1" applyAlignment="1">
      <alignment horizontal="center" vertical="top" wrapText="1"/>
      <protection/>
    </xf>
    <xf numFmtId="0" fontId="25" fillId="0" borderId="0" xfId="54" applyFont="1" applyFill="1" applyAlignment="1">
      <alignment horizontal="center"/>
      <protection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33" fillId="0" borderId="11" xfId="53" applyFont="1" applyBorder="1" applyAlignment="1">
      <alignment wrapText="1"/>
      <protection/>
    </xf>
    <xf numFmtId="0" fontId="33" fillId="0" borderId="15" xfId="53" applyFont="1" applyBorder="1" applyAlignment="1">
      <alignment wrapText="1"/>
      <protection/>
    </xf>
    <xf numFmtId="4" fontId="29" fillId="0" borderId="10" xfId="53" applyNumberFormat="1" applyFont="1" applyBorder="1" applyAlignment="1">
      <alignment wrapText="1"/>
      <protection/>
    </xf>
    <xf numFmtId="0" fontId="41" fillId="0" borderId="11" xfId="53" applyFont="1" applyBorder="1" applyAlignment="1">
      <alignment horizontal="right"/>
      <protection/>
    </xf>
    <xf numFmtId="0" fontId="41" fillId="0" borderId="15" xfId="53" applyFont="1" applyBorder="1" applyAlignment="1">
      <alignment horizontal="right"/>
      <protection/>
    </xf>
    <xf numFmtId="0" fontId="41" fillId="0" borderId="11" xfId="53" applyFont="1" applyBorder="1" applyAlignment="1">
      <alignment horizontal="center" wrapText="1"/>
      <protection/>
    </xf>
    <xf numFmtId="0" fontId="41" fillId="0" borderId="15" xfId="53" applyFont="1" applyBorder="1" applyAlignment="1">
      <alignment horizontal="center" wrapText="1"/>
      <protection/>
    </xf>
    <xf numFmtId="4" fontId="41" fillId="0" borderId="11" xfId="53" applyNumberFormat="1" applyFont="1" applyBorder="1" applyAlignment="1">
      <alignment horizontal="right" wrapText="1"/>
      <protection/>
    </xf>
    <xf numFmtId="4" fontId="41" fillId="0" borderId="15" xfId="53" applyNumberFormat="1" applyFont="1" applyBorder="1" applyAlignment="1">
      <alignment horizontal="right" wrapText="1"/>
      <protection/>
    </xf>
    <xf numFmtId="0" fontId="0" fillId="0" borderId="11" xfId="53" applyBorder="1" applyAlignment="1">
      <alignment horizontal="center" wrapText="1"/>
      <protection/>
    </xf>
    <xf numFmtId="0" fontId="0" fillId="0" borderId="15" xfId="53" applyBorder="1" applyAlignment="1">
      <alignment horizontal="center" wrapText="1"/>
      <protection/>
    </xf>
    <xf numFmtId="0" fontId="0" fillId="0" borderId="10" xfId="53" applyBorder="1" applyAlignment="1">
      <alignment horizontal="center" wrapText="1"/>
      <protection/>
    </xf>
    <xf numFmtId="0" fontId="0" fillId="0" borderId="11" xfId="53" applyBorder="1" applyAlignment="1">
      <alignment wrapText="1"/>
      <protection/>
    </xf>
    <xf numFmtId="0" fontId="0" fillId="0" borderId="15" xfId="53" applyBorder="1" applyAlignment="1">
      <alignment wrapText="1"/>
      <protection/>
    </xf>
    <xf numFmtId="0" fontId="33" fillId="0" borderId="11" xfId="53" applyFont="1" applyBorder="1" applyAlignment="1">
      <alignment horizontal="center" wrapText="1"/>
      <protection/>
    </xf>
    <xf numFmtId="0" fontId="33" fillId="0" borderId="15" xfId="53" applyFont="1" applyBorder="1" applyAlignment="1">
      <alignment horizontal="center" wrapText="1"/>
      <protection/>
    </xf>
    <xf numFmtId="4" fontId="29" fillId="0" borderId="11" xfId="53" applyNumberFormat="1" applyFont="1" applyBorder="1" applyAlignment="1">
      <alignment horizontal="right" wrapText="1"/>
      <protection/>
    </xf>
    <xf numFmtId="4" fontId="29" fillId="0" borderId="15" xfId="53" applyNumberFormat="1" applyFont="1" applyBorder="1" applyAlignment="1">
      <alignment horizontal="right" wrapText="1"/>
      <protection/>
    </xf>
    <xf numFmtId="0" fontId="41" fillId="0" borderId="13" xfId="53" applyFont="1" applyBorder="1" applyAlignment="1">
      <alignment horizontal="center" wrapText="1"/>
      <protection/>
    </xf>
    <xf numFmtId="0" fontId="0" fillId="0" borderId="13" xfId="53" applyBorder="1" applyAlignment="1">
      <alignment wrapText="1"/>
      <protection/>
    </xf>
    <xf numFmtId="0" fontId="41" fillId="0" borderId="10" xfId="53" applyFont="1" applyBorder="1" applyAlignment="1">
      <alignment horizontal="center" vertical="center" wrapText="1"/>
      <protection/>
    </xf>
    <xf numFmtId="0" fontId="41" fillId="0" borderId="19" xfId="53" applyFont="1" applyBorder="1" applyAlignment="1">
      <alignment horizontal="center" vertical="center" wrapText="1"/>
      <protection/>
    </xf>
    <xf numFmtId="0" fontId="41" fillId="0" borderId="20" xfId="53" applyFont="1" applyBorder="1" applyAlignment="1">
      <alignment horizontal="center" vertical="center" wrapText="1"/>
      <protection/>
    </xf>
    <xf numFmtId="0" fontId="41" fillId="0" borderId="17" xfId="53" applyFont="1" applyBorder="1" applyAlignment="1">
      <alignment horizontal="center" vertical="center" wrapText="1"/>
      <protection/>
    </xf>
    <xf numFmtId="0" fontId="41" fillId="0" borderId="21" xfId="53" applyFont="1" applyBorder="1" applyAlignment="1">
      <alignment horizontal="center" vertical="center" wrapText="1"/>
      <protection/>
    </xf>
    <xf numFmtId="0" fontId="41" fillId="0" borderId="22" xfId="53" applyFont="1" applyBorder="1" applyAlignment="1">
      <alignment horizontal="center" vertical="center" wrapText="1"/>
      <protection/>
    </xf>
    <xf numFmtId="0" fontId="41" fillId="0" borderId="23" xfId="53" applyFont="1" applyBorder="1" applyAlignment="1">
      <alignment horizontal="center" vertical="center" wrapText="1"/>
      <protection/>
    </xf>
    <xf numFmtId="0" fontId="41" fillId="0" borderId="12" xfId="53" applyFont="1" applyBorder="1" applyAlignment="1">
      <alignment horizontal="center" vertical="center" wrapText="1"/>
      <protection/>
    </xf>
    <xf numFmtId="0" fontId="41" fillId="0" borderId="14" xfId="53" applyFont="1" applyBorder="1" applyAlignment="1">
      <alignment horizontal="center" vertical="center" wrapText="1"/>
      <protection/>
    </xf>
    <xf numFmtId="0" fontId="41" fillId="0" borderId="16" xfId="53" applyFont="1" applyBorder="1" applyAlignment="1">
      <alignment horizontal="center" vertical="center" wrapText="1"/>
      <protection/>
    </xf>
    <xf numFmtId="0" fontId="0" fillId="0" borderId="10" xfId="53" applyBorder="1" applyAlignment="1">
      <alignment wrapText="1"/>
      <protection/>
    </xf>
    <xf numFmtId="4" fontId="29" fillId="0" borderId="10" xfId="53" applyNumberFormat="1" applyFont="1" applyBorder="1" applyAlignment="1">
      <alignment horizontal="right" wrapText="1"/>
      <protection/>
    </xf>
    <xf numFmtId="4" fontId="33" fillId="0" borderId="15" xfId="53" applyNumberFormat="1" applyFont="1" applyBorder="1" applyAlignment="1">
      <alignment horizontal="right" wrapText="1"/>
      <protection/>
    </xf>
    <xf numFmtId="0" fontId="0" fillId="0" borderId="11" xfId="53" applyBorder="1" applyAlignment="1">
      <alignment vertical="center" wrapText="1"/>
      <protection/>
    </xf>
    <xf numFmtId="0" fontId="0" fillId="0" borderId="15" xfId="53" applyBorder="1" applyAlignment="1">
      <alignment vertical="center" wrapText="1"/>
      <protection/>
    </xf>
    <xf numFmtId="4" fontId="29" fillId="0" borderId="10" xfId="53" applyNumberFormat="1" applyFont="1" applyBorder="1" applyAlignment="1">
      <alignment horizontal="right" vertical="center" wrapText="1"/>
      <protection/>
    </xf>
    <xf numFmtId="0" fontId="41" fillId="0" borderId="0" xfId="53" applyFont="1" applyBorder="1" applyAlignment="1">
      <alignment horizontal="center"/>
      <protection/>
    </xf>
    <xf numFmtId="0" fontId="0" fillId="0" borderId="0" xfId="53" applyBorder="1" applyAlignment="1">
      <alignment/>
      <protection/>
    </xf>
    <xf numFmtId="4" fontId="0" fillId="0" borderId="11" xfId="53" applyNumberFormat="1" applyBorder="1" applyAlignment="1">
      <alignment vertical="center" wrapText="1"/>
      <protection/>
    </xf>
    <xf numFmtId="4" fontId="0" fillId="0" borderId="15" xfId="53" applyNumberFormat="1" applyBorder="1" applyAlignment="1">
      <alignment vertical="center" wrapText="1"/>
      <protection/>
    </xf>
    <xf numFmtId="4" fontId="0" fillId="0" borderId="15" xfId="53" applyNumberFormat="1" applyBorder="1" applyAlignment="1">
      <alignment horizontal="right" wrapText="1"/>
      <protection/>
    </xf>
    <xf numFmtId="0" fontId="41" fillId="0" borderId="13" xfId="53" applyFont="1" applyBorder="1" applyAlignment="1">
      <alignment horizontal="center"/>
      <protection/>
    </xf>
    <xf numFmtId="0" fontId="0" fillId="0" borderId="13" xfId="53" applyBorder="1" applyAlignment="1">
      <alignment/>
      <protection/>
    </xf>
    <xf numFmtId="4" fontId="0" fillId="0" borderId="10" xfId="53" applyNumberFormat="1" applyBorder="1" applyAlignment="1">
      <alignment wrapText="1"/>
      <protection/>
    </xf>
    <xf numFmtId="4" fontId="41" fillId="0" borderId="10" xfId="53" applyNumberFormat="1" applyFont="1" applyBorder="1" applyAlignment="1">
      <alignment wrapText="1"/>
      <protection/>
    </xf>
    <xf numFmtId="0" fontId="41" fillId="0" borderId="10" xfId="53" applyFont="1" applyBorder="1" applyAlignment="1">
      <alignment wrapText="1"/>
      <protection/>
    </xf>
    <xf numFmtId="0" fontId="41" fillId="0" borderId="0" xfId="53" applyFont="1" applyAlignment="1">
      <alignment horizontal="center" wrapText="1"/>
      <protection/>
    </xf>
    <xf numFmtId="0" fontId="0" fillId="0" borderId="0" xfId="53" applyAlignment="1">
      <alignment wrapText="1"/>
      <protection/>
    </xf>
    <xf numFmtId="0" fontId="41" fillId="0" borderId="0" xfId="53" applyFont="1" applyAlignment="1">
      <alignment horizontal="center"/>
      <protection/>
    </xf>
    <xf numFmtId="0" fontId="0" fillId="0" borderId="0" xfId="53" applyAlignment="1">
      <alignment/>
      <protection/>
    </xf>
    <xf numFmtId="0" fontId="43" fillId="0" borderId="0" xfId="53" applyFont="1" applyAlignment="1">
      <alignment horizontal="justify" wrapText="1"/>
      <protection/>
    </xf>
    <xf numFmtId="49" fontId="41" fillId="0" borderId="12" xfId="53" applyNumberFormat="1" applyFont="1" applyBorder="1" applyAlignment="1">
      <alignment horizontal="center" vertical="center" wrapText="1"/>
      <protection/>
    </xf>
    <xf numFmtId="49" fontId="41" fillId="0" borderId="16" xfId="53" applyNumberFormat="1" applyFont="1" applyBorder="1" applyAlignment="1">
      <alignment horizontal="center" vertical="center" wrapText="1"/>
      <protection/>
    </xf>
    <xf numFmtId="4" fontId="41" fillId="0" borderId="10" xfId="53" applyNumberFormat="1" applyFont="1" applyBorder="1" applyAlignment="1">
      <alignment wrapText="1" shrinkToFit="1"/>
      <protection/>
    </xf>
    <xf numFmtId="0" fontId="41" fillId="0" borderId="19" xfId="53" applyFont="1" applyBorder="1" applyAlignment="1">
      <alignment horizontal="right" vertical="center" wrapText="1"/>
      <protection/>
    </xf>
    <xf numFmtId="0" fontId="41" fillId="0" borderId="24" xfId="53" applyFont="1" applyBorder="1" applyAlignment="1">
      <alignment horizontal="right" vertical="center" wrapText="1"/>
      <protection/>
    </xf>
    <xf numFmtId="0" fontId="41" fillId="0" borderId="20" xfId="53" applyFont="1" applyBorder="1" applyAlignment="1">
      <alignment horizontal="right" vertical="center" wrapText="1"/>
      <protection/>
    </xf>
    <xf numFmtId="0" fontId="41" fillId="0" borderId="22" xfId="53" applyFont="1" applyBorder="1" applyAlignment="1">
      <alignment horizontal="right" vertical="center" wrapText="1"/>
      <protection/>
    </xf>
    <xf numFmtId="0" fontId="41" fillId="0" borderId="13" xfId="53" applyFont="1" applyBorder="1" applyAlignment="1">
      <alignment horizontal="right" vertical="center" wrapText="1"/>
      <protection/>
    </xf>
    <xf numFmtId="0" fontId="41" fillId="0" borderId="23" xfId="53" applyFont="1" applyBorder="1" applyAlignment="1">
      <alignment horizontal="right" vertical="center" wrapText="1"/>
      <protection/>
    </xf>
    <xf numFmtId="0" fontId="41" fillId="0" borderId="10" xfId="53" applyFont="1" applyBorder="1" applyAlignment="1">
      <alignment horizontal="center" vertical="center" wrapText="1" shrinkToFit="1"/>
      <protection/>
    </xf>
    <xf numFmtId="49" fontId="41" fillId="0" borderId="12" xfId="53" applyNumberFormat="1" applyFont="1" applyBorder="1" applyAlignment="1">
      <alignment horizontal="center" wrapText="1"/>
      <protection/>
    </xf>
    <xf numFmtId="49" fontId="41" fillId="0" borderId="16" xfId="53" applyNumberFormat="1" applyFont="1" applyBorder="1" applyAlignment="1">
      <alignment horizontal="center" wrapText="1"/>
      <protection/>
    </xf>
    <xf numFmtId="49" fontId="41" fillId="0" borderId="10" xfId="53" applyNumberFormat="1" applyFont="1" applyBorder="1" applyAlignment="1">
      <alignment horizontal="center" vertical="center" wrapText="1"/>
      <protection/>
    </xf>
    <xf numFmtId="0" fontId="41" fillId="0" borderId="10" xfId="53" applyFont="1" applyBorder="1" applyAlignment="1">
      <alignment horizontal="center" vertical="center"/>
      <protection/>
    </xf>
    <xf numFmtId="4" fontId="41" fillId="0" borderId="12" xfId="53" applyNumberFormat="1" applyFont="1" applyBorder="1" applyAlignment="1">
      <alignment horizontal="right" vertical="center" wrapText="1"/>
      <protection/>
    </xf>
    <xf numFmtId="4" fontId="41" fillId="0" borderId="16" xfId="53" applyNumberFormat="1" applyFont="1" applyBorder="1" applyAlignment="1">
      <alignment horizontal="right" vertical="center"/>
      <protection/>
    </xf>
    <xf numFmtId="0" fontId="41" fillId="0" borderId="11" xfId="53" applyFont="1" applyBorder="1" applyAlignment="1">
      <alignment/>
      <protection/>
    </xf>
    <xf numFmtId="0" fontId="41" fillId="0" borderId="15" xfId="53" applyFont="1" applyBorder="1" applyAlignment="1">
      <alignment/>
      <protection/>
    </xf>
    <xf numFmtId="16" fontId="41" fillId="0" borderId="0" xfId="53" applyNumberFormat="1" applyFont="1" applyAlignment="1">
      <alignment wrapText="1"/>
      <protection/>
    </xf>
    <xf numFmtId="16" fontId="41" fillId="0" borderId="0" xfId="53" applyNumberFormat="1" applyFont="1" applyAlignment="1">
      <alignment horizontal="center" wrapText="1"/>
      <protection/>
    </xf>
    <xf numFmtId="0" fontId="41" fillId="0" borderId="11" xfId="53" applyFont="1" applyBorder="1" applyAlignment="1">
      <alignment horizontal="center" vertical="center" wrapText="1"/>
      <protection/>
    </xf>
    <xf numFmtId="0" fontId="41" fillId="0" borderId="18" xfId="53" applyFont="1" applyBorder="1" applyAlignment="1">
      <alignment horizontal="center" vertical="center" wrapText="1"/>
      <protection/>
    </xf>
    <xf numFmtId="0" fontId="41" fillId="0" borderId="15" xfId="53" applyFont="1" applyBorder="1" applyAlignment="1">
      <alignment horizontal="center" vertical="center" wrapText="1"/>
      <protection/>
    </xf>
    <xf numFmtId="0" fontId="41" fillId="0" borderId="10" xfId="53" applyFont="1" applyBorder="1" applyAlignment="1">
      <alignment horizontal="center" wrapText="1"/>
      <protection/>
    </xf>
    <xf numFmtId="0" fontId="41" fillId="0" borderId="11" xfId="53" applyFont="1" applyBorder="1" applyAlignment="1">
      <alignment horizontal="center" vertical="center"/>
      <protection/>
    </xf>
    <xf numFmtId="0" fontId="41" fillId="0" borderId="18" xfId="53" applyFont="1" applyBorder="1" applyAlignment="1">
      <alignment horizontal="center" vertical="center"/>
      <protection/>
    </xf>
    <xf numFmtId="0" fontId="41" fillId="0" borderId="15" xfId="53" applyFont="1" applyBorder="1" applyAlignment="1">
      <alignment horizontal="center" vertical="center"/>
      <protection/>
    </xf>
    <xf numFmtId="0" fontId="33" fillId="0" borderId="11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4" fontId="33" fillId="0" borderId="11" xfId="0" applyNumberFormat="1" applyFont="1" applyBorder="1" applyAlignment="1">
      <alignment horizontal="right" vertical="center" wrapText="1"/>
    </xf>
    <xf numFmtId="4" fontId="33" fillId="0" borderId="15" xfId="0" applyNumberFormat="1" applyFont="1" applyBorder="1" applyAlignment="1">
      <alignment horizontal="right" vertical="center" wrapText="1"/>
    </xf>
    <xf numFmtId="0" fontId="42" fillId="0" borderId="0" xfId="53" applyFont="1" applyAlignment="1">
      <alignment horizontal="center" vertical="center" wrapText="1"/>
      <protection/>
    </xf>
    <xf numFmtId="0" fontId="41" fillId="0" borderId="0" xfId="53" applyFont="1" applyAlignment="1">
      <alignment wrapText="1"/>
      <protection/>
    </xf>
    <xf numFmtId="0" fontId="41" fillId="0" borderId="0" xfId="53" applyFont="1" applyAlignment="1">
      <alignment/>
      <protection/>
    </xf>
    <xf numFmtId="0" fontId="41" fillId="0" borderId="10" xfId="53" applyFont="1" applyBorder="1" applyAlignment="1">
      <alignment vertical="center"/>
      <protection/>
    </xf>
    <xf numFmtId="4" fontId="33" fillId="0" borderId="11" xfId="53" applyNumberFormat="1" applyFont="1" applyBorder="1" applyAlignment="1">
      <alignment wrapText="1"/>
      <protection/>
    </xf>
    <xf numFmtId="4" fontId="33" fillId="0" borderId="15" xfId="53" applyNumberFormat="1" applyFont="1" applyBorder="1" applyAlignment="1">
      <alignment wrapText="1"/>
      <protection/>
    </xf>
    <xf numFmtId="4" fontId="33" fillId="0" borderId="10" xfId="53" applyNumberFormat="1" applyFont="1" applyBorder="1" applyAlignment="1">
      <alignment wrapText="1"/>
      <protection/>
    </xf>
    <xf numFmtId="0" fontId="0" fillId="0" borderId="11" xfId="53" applyBorder="1" applyAlignment="1">
      <alignment horizontal="center" vertical="center" wrapText="1"/>
      <protection/>
    </xf>
    <xf numFmtId="0" fontId="0" fillId="0" borderId="15" xfId="53" applyBorder="1" applyAlignment="1">
      <alignment horizontal="center" vertical="center" wrapText="1"/>
      <protection/>
    </xf>
    <xf numFmtId="4" fontId="0" fillId="0" borderId="11" xfId="53" applyNumberFormat="1" applyBorder="1" applyAlignment="1">
      <alignment horizontal="right" vertical="center" wrapText="1"/>
      <protection/>
    </xf>
    <xf numFmtId="4" fontId="0" fillId="0" borderId="15" xfId="53" applyNumberFormat="1" applyBorder="1" applyAlignment="1">
      <alignment horizontal="right" vertical="center" wrapText="1"/>
      <protection/>
    </xf>
    <xf numFmtId="4" fontId="33" fillId="0" borderId="11" xfId="53" applyNumberFormat="1" applyFont="1" applyBorder="1" applyAlignment="1">
      <alignment horizontal="right" vertical="center" wrapText="1"/>
      <protection/>
    </xf>
    <xf numFmtId="4" fontId="33" fillId="0" borderId="15" xfId="53" applyNumberFormat="1" applyFont="1" applyBorder="1" applyAlignment="1">
      <alignment horizontal="right" vertical="center" wrapText="1"/>
      <protection/>
    </xf>
    <xf numFmtId="4" fontId="33" fillId="0" borderId="10" xfId="53" applyNumberFormat="1" applyFont="1" applyBorder="1" applyAlignment="1">
      <alignment vertical="center" wrapText="1"/>
      <protection/>
    </xf>
    <xf numFmtId="2" fontId="0" fillId="0" borderId="10" xfId="53" applyNumberFormat="1" applyBorder="1" applyAlignment="1">
      <alignment wrapText="1"/>
      <protection/>
    </xf>
    <xf numFmtId="2" fontId="41" fillId="0" borderId="10" xfId="53" applyNumberFormat="1" applyFont="1" applyBorder="1" applyAlignment="1">
      <alignment wrapText="1"/>
      <protection/>
    </xf>
    <xf numFmtId="0" fontId="41" fillId="0" borderId="10" xfId="53" applyFont="1" applyBorder="1" applyAlignment="1">
      <alignment wrapText="1" shrinkToFi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аше ПФХД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Наше ПФХД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B86106E35E50A4BFAF0629E73CD1152549675B8525C9B7728006F1BD6bCc8I" TargetMode="External" /><Relationship Id="rId2" Type="http://schemas.openxmlformats.org/officeDocument/2006/relationships/hyperlink" Target="consultantplus://offline/ref=AB86106E35E50A4BFAF0629E73CD1152549774BA50549B7728006F1BD6bCc8I" TargetMode="Externa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Q41"/>
  <sheetViews>
    <sheetView zoomScalePageLayoutView="0" workbookViewId="0" topLeftCell="A1">
      <selection activeCell="CF22" sqref="CF22:DA22"/>
    </sheetView>
  </sheetViews>
  <sheetFormatPr defaultColWidth="9.140625" defaultRowHeight="12.75"/>
  <cols>
    <col min="1" max="24" width="0.85546875" style="80" customWidth="1"/>
    <col min="25" max="25" width="1.28515625" style="80" customWidth="1"/>
    <col min="26" max="73" width="0.85546875" style="80" customWidth="1"/>
    <col min="74" max="75" width="0.9921875" style="80" customWidth="1"/>
    <col min="76" max="76" width="1.1484375" style="80" customWidth="1"/>
    <col min="77" max="101" width="0.85546875" style="80" customWidth="1"/>
    <col min="102" max="102" width="0.5625" style="80" customWidth="1"/>
    <col min="103" max="103" width="6.140625" style="80" hidden="1" customWidth="1"/>
    <col min="104" max="104" width="3.00390625" style="80" hidden="1" customWidth="1"/>
    <col min="105" max="136" width="0.85546875" style="80" customWidth="1"/>
    <col min="137" max="137" width="1.28515625" style="80" customWidth="1"/>
    <col min="138" max="146" width="0.85546875" style="80" customWidth="1"/>
  </cols>
  <sheetData>
    <row r="1" s="79" customFormat="1" ht="11.25" customHeight="1"/>
    <row r="2" s="79" customFormat="1" ht="11.25" customHeight="1"/>
    <row r="3" spans="1:146" s="79" customFormat="1" ht="20.2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80"/>
      <c r="BB3" s="80"/>
      <c r="BC3" s="80"/>
      <c r="BD3" s="80"/>
      <c r="BE3" s="211" t="s">
        <v>212</v>
      </c>
      <c r="BF3" s="211"/>
      <c r="BG3" s="211"/>
      <c r="BH3" s="211"/>
      <c r="BI3" s="211"/>
      <c r="BJ3" s="211"/>
      <c r="BK3" s="211"/>
      <c r="BL3" s="211"/>
      <c r="BM3" s="211"/>
      <c r="BN3" s="211"/>
      <c r="BO3" s="211"/>
      <c r="BP3" s="211"/>
      <c r="BQ3" s="211"/>
      <c r="BR3" s="211"/>
      <c r="BS3" s="211"/>
      <c r="BT3" s="211"/>
      <c r="BU3" s="211"/>
      <c r="BV3" s="211"/>
      <c r="BW3" s="211"/>
      <c r="BX3" s="211"/>
      <c r="BY3" s="211"/>
      <c r="BZ3" s="211"/>
      <c r="CA3" s="211"/>
      <c r="CB3" s="211"/>
      <c r="CC3" s="211"/>
      <c r="CD3" s="211"/>
      <c r="CE3" s="211"/>
      <c r="CF3" s="211"/>
      <c r="CG3" s="211"/>
      <c r="CH3" s="211"/>
      <c r="CI3" s="211"/>
      <c r="CJ3" s="211"/>
      <c r="CK3" s="211"/>
      <c r="CL3" s="211"/>
      <c r="CM3" s="211"/>
      <c r="CN3" s="211"/>
      <c r="CO3" s="211"/>
      <c r="CP3" s="211"/>
      <c r="CQ3" s="211"/>
      <c r="CR3" s="211"/>
      <c r="CS3" s="211"/>
      <c r="CT3" s="211"/>
      <c r="CU3" s="211"/>
      <c r="CV3" s="211"/>
      <c r="CW3" s="211"/>
      <c r="CX3" s="211"/>
      <c r="CY3" s="211"/>
      <c r="CZ3" s="211"/>
      <c r="DA3" s="211"/>
      <c r="DI3" s="211"/>
      <c r="DJ3" s="212"/>
      <c r="DK3" s="212"/>
      <c r="DL3" s="212"/>
      <c r="DM3" s="212"/>
      <c r="DN3" s="212"/>
      <c r="DO3" s="212"/>
      <c r="DP3" s="212"/>
      <c r="DQ3" s="212"/>
      <c r="DR3" s="212"/>
      <c r="DS3" s="212"/>
      <c r="DT3" s="212"/>
      <c r="DU3" s="212"/>
      <c r="DV3" s="212"/>
      <c r="DW3" s="212"/>
      <c r="DX3" s="212"/>
      <c r="DY3" s="212"/>
      <c r="DZ3" s="212"/>
      <c r="EA3" s="212"/>
      <c r="EB3" s="212"/>
      <c r="EC3" s="212"/>
      <c r="ED3" s="212"/>
      <c r="EE3" s="212"/>
      <c r="EF3" s="212"/>
      <c r="EG3" s="212"/>
      <c r="EH3" s="212"/>
      <c r="EI3" s="212"/>
      <c r="EJ3" s="212"/>
      <c r="EK3" s="212"/>
      <c r="EL3" s="212"/>
      <c r="EM3" s="212"/>
      <c r="EN3" s="212"/>
      <c r="EO3" s="212"/>
      <c r="EP3" s="212"/>
    </row>
    <row r="4" spans="1:146" s="79" customFormat="1" ht="7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80"/>
      <c r="BB4" s="80"/>
      <c r="BC4" s="80"/>
      <c r="BD4" s="80"/>
      <c r="BE4" s="213" t="s">
        <v>276</v>
      </c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I4" s="213"/>
      <c r="DJ4" s="212"/>
      <c r="DK4" s="212"/>
      <c r="DL4" s="212"/>
      <c r="DM4" s="212"/>
      <c r="DN4" s="212"/>
      <c r="DO4" s="212"/>
      <c r="DP4" s="212"/>
      <c r="DQ4" s="212"/>
      <c r="DR4" s="212"/>
      <c r="DS4" s="212"/>
      <c r="DT4" s="212"/>
      <c r="DU4" s="212"/>
      <c r="DV4" s="212"/>
      <c r="DW4" s="212"/>
      <c r="DX4" s="212"/>
      <c r="DY4" s="212"/>
      <c r="DZ4" s="212"/>
      <c r="EA4" s="212"/>
      <c r="EB4" s="212"/>
      <c r="EC4" s="212"/>
      <c r="ED4" s="212"/>
      <c r="EE4" s="212"/>
      <c r="EF4" s="212"/>
      <c r="EG4" s="212"/>
      <c r="EH4" s="212"/>
      <c r="EI4" s="212"/>
      <c r="EJ4" s="212"/>
      <c r="EK4" s="212"/>
      <c r="EL4" s="212"/>
      <c r="EM4" s="212"/>
      <c r="EN4" s="212"/>
      <c r="EO4" s="212"/>
      <c r="EP4" s="212"/>
    </row>
    <row r="5" spans="1:147" s="79" customFormat="1" ht="14.2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0"/>
      <c r="BB5" s="80"/>
      <c r="BC5" s="80"/>
      <c r="BD5" s="80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2"/>
      <c r="BV5" s="82"/>
      <c r="BW5" s="82"/>
      <c r="BX5" s="82"/>
      <c r="BY5" s="214" t="s">
        <v>442</v>
      </c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215"/>
      <c r="ED5" s="216"/>
      <c r="EE5" s="216"/>
      <c r="EF5" s="216"/>
      <c r="EG5" s="216"/>
      <c r="EH5" s="216"/>
      <c r="EI5" s="216"/>
      <c r="EJ5" s="216"/>
      <c r="EK5" s="216"/>
      <c r="EL5" s="216"/>
      <c r="EM5" s="216"/>
      <c r="EN5" s="216"/>
      <c r="EO5" s="216"/>
      <c r="EP5" s="216"/>
      <c r="EQ5" s="83"/>
    </row>
    <row r="6" spans="1:147" s="80" customFormat="1" ht="12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79"/>
      <c r="BB6" s="79"/>
      <c r="BC6" s="79"/>
      <c r="BD6" s="79"/>
      <c r="BE6" s="217" t="s">
        <v>213</v>
      </c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 t="s">
        <v>214</v>
      </c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I6" s="217"/>
      <c r="DJ6" s="217"/>
      <c r="DK6" s="217"/>
      <c r="DL6" s="217"/>
      <c r="DM6" s="217"/>
      <c r="DN6" s="217"/>
      <c r="DO6" s="217"/>
      <c r="DP6" s="217"/>
      <c r="DQ6" s="217"/>
      <c r="DR6" s="217"/>
      <c r="DS6" s="217"/>
      <c r="DT6" s="217"/>
      <c r="DU6" s="217"/>
      <c r="DV6" s="217"/>
      <c r="DW6" s="217"/>
      <c r="DX6" s="217"/>
      <c r="DY6" s="217"/>
      <c r="DZ6" s="217"/>
      <c r="EA6" s="217"/>
      <c r="EB6" s="217"/>
      <c r="EC6" s="217"/>
      <c r="ED6" s="218"/>
      <c r="EE6" s="218"/>
      <c r="EF6" s="218"/>
      <c r="EG6" s="218"/>
      <c r="EH6" s="218"/>
      <c r="EI6" s="218"/>
      <c r="EJ6" s="218"/>
      <c r="EK6" s="218"/>
      <c r="EL6" s="218"/>
      <c r="EM6" s="218"/>
      <c r="EN6" s="218"/>
      <c r="EO6" s="218"/>
      <c r="EP6" s="218"/>
      <c r="EQ6" s="84"/>
    </row>
    <row r="7" spans="1:147" s="80" customFormat="1" ht="12" customHeight="1">
      <c r="A7" s="84"/>
      <c r="B7" s="84"/>
      <c r="C7" s="84"/>
      <c r="D7" s="84"/>
      <c r="E7" s="84"/>
      <c r="F7" s="84"/>
      <c r="G7" s="84"/>
      <c r="H7" s="84"/>
      <c r="I7" s="86"/>
      <c r="J7" s="90"/>
      <c r="K7" s="90"/>
      <c r="L7" s="90"/>
      <c r="M7" s="90"/>
      <c r="N7" s="84"/>
      <c r="O7" s="84"/>
      <c r="P7" s="84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125"/>
      <c r="AJ7" s="125"/>
      <c r="AK7" s="125"/>
      <c r="AL7" s="125"/>
      <c r="AM7" s="128"/>
      <c r="AN7" s="128"/>
      <c r="AO7" s="128"/>
      <c r="AP7" s="128"/>
      <c r="AQ7" s="84"/>
      <c r="AR7" s="84"/>
      <c r="AS7" s="84"/>
      <c r="AT7" s="84"/>
      <c r="AU7" s="84"/>
      <c r="AV7" s="84"/>
      <c r="AW7" s="84"/>
      <c r="AX7" s="84"/>
      <c r="AY7" s="84"/>
      <c r="AZ7" s="84"/>
      <c r="BM7" s="85" t="s">
        <v>215</v>
      </c>
      <c r="BN7" s="219" t="s">
        <v>536</v>
      </c>
      <c r="BO7" s="219"/>
      <c r="BP7" s="219"/>
      <c r="BQ7" s="219"/>
      <c r="BR7" s="80" t="s">
        <v>215</v>
      </c>
      <c r="BU7" s="219" t="s">
        <v>537</v>
      </c>
      <c r="BV7" s="219"/>
      <c r="BW7" s="219"/>
      <c r="BX7" s="219"/>
      <c r="BY7" s="219"/>
      <c r="BZ7" s="219"/>
      <c r="CA7" s="219"/>
      <c r="CB7" s="219"/>
      <c r="CC7" s="219"/>
      <c r="CD7" s="219"/>
      <c r="CE7" s="219"/>
      <c r="CF7" s="219"/>
      <c r="CG7" s="219"/>
      <c r="CH7" s="219"/>
      <c r="CI7" s="219"/>
      <c r="CJ7" s="220">
        <v>20</v>
      </c>
      <c r="CK7" s="220"/>
      <c r="CL7" s="220"/>
      <c r="CM7" s="220"/>
      <c r="CN7" s="221" t="s">
        <v>477</v>
      </c>
      <c r="CO7" s="221"/>
      <c r="CP7" s="221"/>
      <c r="CQ7" s="221"/>
      <c r="CR7" s="80" t="s">
        <v>216</v>
      </c>
      <c r="DI7" s="84"/>
      <c r="DJ7" s="84"/>
      <c r="DK7" s="84"/>
      <c r="DL7" s="84"/>
      <c r="DM7" s="84"/>
      <c r="DN7" s="84"/>
      <c r="DO7" s="84"/>
      <c r="DP7" s="84"/>
      <c r="DQ7" s="86"/>
      <c r="DR7" s="222"/>
      <c r="DS7" s="222"/>
      <c r="DT7" s="222"/>
      <c r="DU7" s="222"/>
      <c r="DV7" s="84"/>
      <c r="DW7" s="84"/>
      <c r="DX7" s="84"/>
      <c r="DY7" s="222"/>
      <c r="DZ7" s="222"/>
      <c r="EA7" s="222"/>
      <c r="EB7" s="222"/>
      <c r="EC7" s="222"/>
      <c r="ED7" s="222"/>
      <c r="EE7" s="222"/>
      <c r="EF7" s="222"/>
      <c r="EG7" s="222"/>
      <c r="EH7" s="222"/>
      <c r="EI7" s="222"/>
      <c r="EJ7" s="222"/>
      <c r="EK7" s="222"/>
      <c r="EL7" s="222"/>
      <c r="EM7" s="222"/>
      <c r="EN7" s="222"/>
      <c r="EO7" s="222"/>
      <c r="EP7" s="222"/>
      <c r="EQ7" s="84"/>
    </row>
    <row r="8" spans="1:147" s="80" customFormat="1" ht="1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</row>
    <row r="9" spans="1:147" s="80" customFormat="1" ht="1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</row>
    <row r="10" spans="113:147" s="79" customFormat="1" ht="32.25" customHeight="1"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</row>
    <row r="11" spans="113:147" s="80" customFormat="1" ht="15"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</row>
    <row r="12" spans="113:147" s="79" customFormat="1" ht="13.5" customHeight="1"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</row>
    <row r="13" spans="113:147" s="80" customFormat="1" ht="15.75" customHeight="1"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</row>
    <row r="14" spans="100:147" s="80" customFormat="1" ht="15">
      <c r="CV14" s="87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</row>
    <row r="15" spans="100:147" s="80" customFormat="1" ht="15">
      <c r="CV15" s="87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</row>
    <row r="16" spans="1:147" s="80" customFormat="1" ht="16.5">
      <c r="A16" s="224" t="s">
        <v>217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I16" s="225"/>
      <c r="DJ16" s="218"/>
      <c r="DK16" s="218"/>
      <c r="DL16" s="218"/>
      <c r="DM16" s="218"/>
      <c r="DN16" s="218"/>
      <c r="DO16" s="218"/>
      <c r="DP16" s="218"/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8"/>
      <c r="EB16" s="218"/>
      <c r="EC16" s="218"/>
      <c r="ED16" s="218"/>
      <c r="EE16" s="218"/>
      <c r="EF16" s="218"/>
      <c r="EG16" s="218"/>
      <c r="EH16" s="218"/>
      <c r="EI16" s="218"/>
      <c r="EJ16" s="218"/>
      <c r="EK16" s="218"/>
      <c r="EL16" s="218"/>
      <c r="EM16" s="218"/>
      <c r="EN16" s="218"/>
      <c r="EO16" s="218"/>
      <c r="EP16" s="218"/>
      <c r="EQ16" s="84"/>
    </row>
    <row r="17" spans="28:147" s="88" customFormat="1" ht="21" customHeight="1">
      <c r="AB17" s="225" t="s">
        <v>538</v>
      </c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89"/>
      <c r="BR17" s="89"/>
      <c r="BS17" s="89"/>
      <c r="BT17" s="89"/>
      <c r="BU17" s="89"/>
      <c r="BV17" s="89"/>
      <c r="BW17" s="90"/>
      <c r="BX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2"/>
      <c r="EH17" s="92"/>
      <c r="EI17" s="92"/>
      <c r="EJ17" s="93"/>
      <c r="EK17" s="91"/>
      <c r="EL17" s="91"/>
      <c r="EM17" s="91"/>
      <c r="EN17" s="91"/>
      <c r="EO17" s="91"/>
      <c r="EP17" s="91"/>
      <c r="EQ17" s="91"/>
    </row>
    <row r="18" spans="113:147" s="80" customFormat="1" ht="15"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</row>
    <row r="19" spans="84:147" s="80" customFormat="1" ht="15">
      <c r="CF19" s="226"/>
      <c r="CG19" s="226"/>
      <c r="CH19" s="226"/>
      <c r="CI19" s="226"/>
      <c r="CJ19" s="226"/>
      <c r="CK19" s="226"/>
      <c r="CL19" s="226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</row>
    <row r="20" spans="72:147" s="80" customFormat="1" ht="30" customHeight="1">
      <c r="BT20" s="227" t="s">
        <v>218</v>
      </c>
      <c r="BU20" s="227"/>
      <c r="BV20" s="227"/>
      <c r="BW20" s="227"/>
      <c r="BX20" s="227"/>
      <c r="BY20" s="227"/>
      <c r="BZ20" s="227"/>
      <c r="CA20" s="227"/>
      <c r="CB20" s="227"/>
      <c r="CC20" s="227"/>
      <c r="CD20" s="227"/>
      <c r="CE20" s="95"/>
      <c r="CF20" s="223"/>
      <c r="CG20" s="223"/>
      <c r="CH20" s="223"/>
      <c r="CI20" s="223"/>
      <c r="CJ20" s="223"/>
      <c r="CK20" s="223"/>
      <c r="CL20" s="223"/>
      <c r="CM20" s="223"/>
      <c r="CN20" s="223"/>
      <c r="CO20" s="223"/>
      <c r="CP20" s="223"/>
      <c r="CQ20" s="223"/>
      <c r="CR20" s="223"/>
      <c r="CS20" s="223"/>
      <c r="CT20" s="223"/>
      <c r="CU20" s="223"/>
      <c r="CV20" s="223"/>
      <c r="CW20" s="223"/>
      <c r="CX20" s="223"/>
      <c r="CY20" s="223"/>
      <c r="CZ20" s="223"/>
      <c r="DA20" s="223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</row>
    <row r="21" spans="25:147" s="80" customFormat="1" ht="15">
      <c r="Y21" s="85" t="s">
        <v>215</v>
      </c>
      <c r="Z21" s="219" t="s">
        <v>536</v>
      </c>
      <c r="AA21" s="219"/>
      <c r="AB21" s="219"/>
      <c r="AC21" s="219"/>
      <c r="AD21" s="80" t="s">
        <v>215</v>
      </c>
      <c r="AG21" s="219" t="s">
        <v>537</v>
      </c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20">
        <v>20</v>
      </c>
      <c r="AZ21" s="220"/>
      <c r="BA21" s="220"/>
      <c r="BB21" s="220"/>
      <c r="BC21" s="221" t="s">
        <v>477</v>
      </c>
      <c r="BD21" s="221"/>
      <c r="BE21" s="221"/>
      <c r="BF21" s="221"/>
      <c r="BG21" s="80" t="s">
        <v>216</v>
      </c>
      <c r="BT21" s="96" t="s">
        <v>219</v>
      </c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223" t="s">
        <v>539</v>
      </c>
      <c r="CG21" s="223"/>
      <c r="CH21" s="223"/>
      <c r="CI21" s="223"/>
      <c r="CJ21" s="223"/>
      <c r="CK21" s="223"/>
      <c r="CL21" s="223"/>
      <c r="CM21" s="223"/>
      <c r="CN21" s="223"/>
      <c r="CO21" s="223"/>
      <c r="CP21" s="223"/>
      <c r="CQ21" s="223"/>
      <c r="CR21" s="223"/>
      <c r="CS21" s="223"/>
      <c r="CT21" s="223"/>
      <c r="CU21" s="223"/>
      <c r="CV21" s="223"/>
      <c r="CW21" s="223"/>
      <c r="CX21" s="223"/>
      <c r="CY21" s="223"/>
      <c r="CZ21" s="223"/>
      <c r="DA21" s="223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6"/>
      <c r="EH21" s="222"/>
      <c r="EI21" s="222"/>
      <c r="EJ21" s="222"/>
      <c r="EK21" s="222"/>
      <c r="EL21" s="84"/>
      <c r="EM21" s="84"/>
      <c r="EN21" s="84"/>
      <c r="EO21" s="222"/>
      <c r="EP21" s="218"/>
      <c r="EQ21" s="84"/>
    </row>
    <row r="22" spans="72:147" s="80" customFormat="1" ht="15"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85"/>
      <c r="CE22" s="95"/>
      <c r="CF22" s="223"/>
      <c r="CG22" s="223"/>
      <c r="CH22" s="223"/>
      <c r="CI22" s="223"/>
      <c r="CJ22" s="223"/>
      <c r="CK22" s="223"/>
      <c r="CL22" s="223"/>
      <c r="CM22" s="223"/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CY22" s="223"/>
      <c r="CZ22" s="223"/>
      <c r="DA22" s="223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</row>
    <row r="23" spans="72:147" s="80" customFormat="1" ht="15"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85"/>
      <c r="CE23" s="95"/>
      <c r="CF23" s="223"/>
      <c r="CG23" s="223"/>
      <c r="CH23" s="223"/>
      <c r="CI23" s="223"/>
      <c r="CJ23" s="223"/>
      <c r="CK23" s="223"/>
      <c r="CL23" s="223"/>
      <c r="CM23" s="223"/>
      <c r="CN23" s="223"/>
      <c r="CO23" s="223"/>
      <c r="CP23" s="223"/>
      <c r="CQ23" s="223"/>
      <c r="CR23" s="223"/>
      <c r="CS23" s="223"/>
      <c r="CT23" s="223"/>
      <c r="CU23" s="223"/>
      <c r="CV23" s="223"/>
      <c r="CW23" s="223"/>
      <c r="CX23" s="223"/>
      <c r="CY23" s="223"/>
      <c r="CZ23" s="223"/>
      <c r="DA23" s="223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</row>
    <row r="24" spans="1:147" s="80" customFormat="1" ht="15" customHeight="1">
      <c r="A24" s="96" t="s">
        <v>220</v>
      </c>
      <c r="W24" s="228" t="s">
        <v>277</v>
      </c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97"/>
      <c r="BT24" s="96" t="s">
        <v>221</v>
      </c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223" t="s">
        <v>273</v>
      </c>
      <c r="CG24" s="223"/>
      <c r="CH24" s="223"/>
      <c r="CI24" s="223"/>
      <c r="CJ24" s="223"/>
      <c r="CK24" s="223"/>
      <c r="CL24" s="223"/>
      <c r="CM24" s="223"/>
      <c r="CN24" s="223"/>
      <c r="CO24" s="223"/>
      <c r="CP24" s="223"/>
      <c r="CQ24" s="223"/>
      <c r="CR24" s="223"/>
      <c r="CS24" s="223"/>
      <c r="CT24" s="223"/>
      <c r="CU24" s="223"/>
      <c r="CV24" s="223"/>
      <c r="CW24" s="223"/>
      <c r="CX24" s="223"/>
      <c r="CY24" s="223"/>
      <c r="CZ24" s="223"/>
      <c r="DA24" s="223"/>
      <c r="DI24" s="98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228"/>
      <c r="EF24" s="218"/>
      <c r="EG24" s="218"/>
      <c r="EH24" s="218"/>
      <c r="EI24" s="218"/>
      <c r="EJ24" s="218"/>
      <c r="EK24" s="218"/>
      <c r="EL24" s="218"/>
      <c r="EM24" s="218"/>
      <c r="EN24" s="218"/>
      <c r="EO24" s="218"/>
      <c r="EP24" s="218"/>
      <c r="EQ24" s="84"/>
    </row>
    <row r="25" spans="1:147" s="80" customFormat="1" ht="15">
      <c r="A25" s="96" t="s">
        <v>222</v>
      </c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97"/>
      <c r="BT25" s="96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223"/>
      <c r="CG25" s="223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R25" s="223"/>
      <c r="CS25" s="223"/>
      <c r="CT25" s="223"/>
      <c r="CU25" s="223"/>
      <c r="CV25" s="223"/>
      <c r="CW25" s="223"/>
      <c r="CX25" s="223"/>
      <c r="CY25" s="223"/>
      <c r="CZ25" s="223"/>
      <c r="DA25" s="223"/>
      <c r="DI25" s="98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218"/>
      <c r="EF25" s="218"/>
      <c r="EG25" s="218"/>
      <c r="EH25" s="218"/>
      <c r="EI25" s="218"/>
      <c r="EJ25" s="218"/>
      <c r="EK25" s="218"/>
      <c r="EL25" s="218"/>
      <c r="EM25" s="218"/>
      <c r="EN25" s="218"/>
      <c r="EO25" s="218"/>
      <c r="EP25" s="218"/>
      <c r="EQ25" s="84"/>
    </row>
    <row r="26" spans="1:147" s="80" customFormat="1" ht="15">
      <c r="A26" s="96" t="s">
        <v>223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99"/>
      <c r="V26" s="100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  <c r="BN26" s="228"/>
      <c r="BO26" s="228"/>
      <c r="BP26" s="228"/>
      <c r="BQ26" s="228"/>
      <c r="BR26" s="228"/>
      <c r="BS26" s="97"/>
      <c r="BT26" s="94"/>
      <c r="BV26" s="101"/>
      <c r="CD26" s="102"/>
      <c r="CF26" s="223"/>
      <c r="CG26" s="223"/>
      <c r="CH26" s="223"/>
      <c r="CI26" s="223"/>
      <c r="CJ26" s="223"/>
      <c r="CK26" s="223"/>
      <c r="CL26" s="223"/>
      <c r="CM26" s="223"/>
      <c r="CN26" s="223"/>
      <c r="CO26" s="223"/>
      <c r="CP26" s="223"/>
      <c r="CQ26" s="223"/>
      <c r="CR26" s="223"/>
      <c r="CS26" s="223"/>
      <c r="CT26" s="223"/>
      <c r="CU26" s="223"/>
      <c r="CV26" s="223"/>
      <c r="CW26" s="223"/>
      <c r="CX26" s="223"/>
      <c r="CY26" s="223"/>
      <c r="CZ26" s="223"/>
      <c r="DA26" s="223"/>
      <c r="DI26" s="98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99"/>
      <c r="ED26" s="100"/>
      <c r="EE26" s="218"/>
      <c r="EF26" s="218"/>
      <c r="EG26" s="218"/>
      <c r="EH26" s="218"/>
      <c r="EI26" s="218"/>
      <c r="EJ26" s="218"/>
      <c r="EK26" s="218"/>
      <c r="EL26" s="218"/>
      <c r="EM26" s="218"/>
      <c r="EN26" s="218"/>
      <c r="EO26" s="218"/>
      <c r="EP26" s="218"/>
      <c r="EQ26" s="84"/>
    </row>
    <row r="27" spans="1:147" s="80" customFormat="1" ht="29.25" customHeight="1">
      <c r="A27" s="96" t="s">
        <v>224</v>
      </c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97"/>
      <c r="BT27" s="94"/>
      <c r="BV27" s="101"/>
      <c r="CD27" s="102"/>
      <c r="CF27" s="223"/>
      <c r="CG27" s="223"/>
      <c r="CH27" s="223"/>
      <c r="CI27" s="223"/>
      <c r="CJ27" s="223"/>
      <c r="CK27" s="223"/>
      <c r="CL27" s="223"/>
      <c r="CM27" s="223"/>
      <c r="CN27" s="223"/>
      <c r="CO27" s="223"/>
      <c r="CP27" s="223"/>
      <c r="CQ27" s="223"/>
      <c r="CR27" s="223"/>
      <c r="CS27" s="223"/>
      <c r="CT27" s="223"/>
      <c r="CU27" s="223"/>
      <c r="CV27" s="223"/>
      <c r="CW27" s="223"/>
      <c r="CX27" s="223"/>
      <c r="CY27" s="223"/>
      <c r="CZ27" s="223"/>
      <c r="DA27" s="223"/>
      <c r="DI27" s="98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218"/>
      <c r="EF27" s="218"/>
      <c r="EG27" s="218"/>
      <c r="EH27" s="218"/>
      <c r="EI27" s="218"/>
      <c r="EJ27" s="218"/>
      <c r="EK27" s="218"/>
      <c r="EL27" s="218"/>
      <c r="EM27" s="218"/>
      <c r="EN27" s="218"/>
      <c r="EO27" s="218"/>
      <c r="EP27" s="218"/>
      <c r="EQ27" s="84"/>
    </row>
    <row r="28" spans="44:105" s="80" customFormat="1" ht="10.5" customHeight="1"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V28" s="101"/>
      <c r="CD28" s="85"/>
      <c r="CF28" s="223"/>
      <c r="CG28" s="223"/>
      <c r="CH28" s="223"/>
      <c r="CI28" s="223"/>
      <c r="CJ28" s="223"/>
      <c r="CK28" s="223"/>
      <c r="CL28" s="223"/>
      <c r="CM28" s="223"/>
      <c r="CN28" s="223"/>
      <c r="CO28" s="223"/>
      <c r="CP28" s="223"/>
      <c r="CQ28" s="223"/>
      <c r="CR28" s="223"/>
      <c r="CS28" s="223"/>
      <c r="CT28" s="223"/>
      <c r="CU28" s="223"/>
      <c r="CV28" s="223"/>
      <c r="CW28" s="223"/>
      <c r="CX28" s="223"/>
      <c r="CY28" s="223"/>
      <c r="CZ28" s="223"/>
      <c r="DA28" s="223"/>
    </row>
    <row r="29" spans="1:146" s="101" customFormat="1" ht="19.5" customHeight="1">
      <c r="A29" s="101" t="s">
        <v>225</v>
      </c>
      <c r="W29" s="232" t="s">
        <v>274</v>
      </c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2"/>
      <c r="BI29" s="232"/>
      <c r="BJ29" s="232"/>
      <c r="BK29" s="232"/>
      <c r="BL29" s="232"/>
      <c r="BM29" s="232"/>
      <c r="BN29" s="232"/>
      <c r="BO29" s="232"/>
      <c r="BP29" s="232"/>
      <c r="BQ29" s="232"/>
      <c r="BR29" s="232"/>
      <c r="BS29" s="232"/>
      <c r="BT29" s="104"/>
      <c r="CD29" s="105"/>
      <c r="CF29" s="233"/>
      <c r="CG29" s="233"/>
      <c r="CH29" s="233"/>
      <c r="CI29" s="233"/>
      <c r="CJ29" s="233"/>
      <c r="CK29" s="233"/>
      <c r="CL29" s="233"/>
      <c r="CM29" s="233"/>
      <c r="CN29" s="233"/>
      <c r="CO29" s="233"/>
      <c r="CP29" s="233"/>
      <c r="CQ29" s="233"/>
      <c r="CR29" s="233"/>
      <c r="CS29" s="233"/>
      <c r="CT29" s="233"/>
      <c r="CU29" s="233"/>
      <c r="CV29" s="233"/>
      <c r="CW29" s="233"/>
      <c r="CX29" s="233"/>
      <c r="CY29" s="233"/>
      <c r="CZ29" s="233"/>
      <c r="DA29" s="233"/>
      <c r="EE29" s="234"/>
      <c r="EF29" s="235"/>
      <c r="EG29" s="235"/>
      <c r="EH29" s="235"/>
      <c r="EI29" s="235"/>
      <c r="EJ29" s="235"/>
      <c r="EK29" s="235"/>
      <c r="EL29" s="235"/>
      <c r="EM29" s="235"/>
      <c r="EN29" s="235"/>
      <c r="EO29" s="235"/>
      <c r="EP29" s="235"/>
    </row>
    <row r="30" spans="1:113" s="101" customFormat="1" ht="27" customHeight="1">
      <c r="A30" s="106" t="s">
        <v>226</v>
      </c>
      <c r="BT30" s="106" t="s">
        <v>227</v>
      </c>
      <c r="CF30" s="233" t="s">
        <v>228</v>
      </c>
      <c r="CG30" s="233"/>
      <c r="CH30" s="233"/>
      <c r="CI30" s="233"/>
      <c r="CJ30" s="233"/>
      <c r="CK30" s="233"/>
      <c r="CL30" s="233"/>
      <c r="CM30" s="233"/>
      <c r="CN30" s="233"/>
      <c r="CO30" s="233"/>
      <c r="CP30" s="233"/>
      <c r="CQ30" s="233"/>
      <c r="CR30" s="233"/>
      <c r="CS30" s="233"/>
      <c r="CT30" s="233"/>
      <c r="CU30" s="233"/>
      <c r="CV30" s="233"/>
      <c r="CW30" s="233"/>
      <c r="CX30" s="233"/>
      <c r="CY30" s="233"/>
      <c r="CZ30" s="233"/>
      <c r="DA30" s="233"/>
      <c r="DI30" s="106"/>
    </row>
    <row r="31" spans="1:113" s="108" customFormat="1" ht="6" customHeight="1">
      <c r="A31" s="107"/>
      <c r="BX31" s="107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I31" s="107"/>
    </row>
    <row r="32" spans="1:146" s="80" customFormat="1" ht="14.25" customHeight="1">
      <c r="A32" s="96" t="s">
        <v>229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236" t="s">
        <v>278</v>
      </c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/>
      <c r="BO32" s="236"/>
      <c r="BP32" s="236"/>
      <c r="BQ32" s="236"/>
      <c r="BR32" s="236"/>
      <c r="BS32" s="236"/>
      <c r="BT32" s="236"/>
      <c r="BU32" s="236"/>
      <c r="BV32" s="236"/>
      <c r="BW32" s="236"/>
      <c r="BX32" s="236"/>
      <c r="BY32" s="236"/>
      <c r="BZ32" s="236"/>
      <c r="CA32" s="236"/>
      <c r="CB32" s="236"/>
      <c r="CC32" s="236"/>
      <c r="CD32" s="236"/>
      <c r="CE32" s="236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I32" s="96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236"/>
      <c r="EJ32" s="231"/>
      <c r="EK32" s="231"/>
      <c r="EL32" s="231"/>
      <c r="EM32" s="231"/>
      <c r="EN32" s="231"/>
      <c r="EO32" s="231"/>
      <c r="EP32" s="231"/>
    </row>
    <row r="33" spans="1:146" s="80" customFormat="1" ht="14.25" customHeight="1">
      <c r="A33" s="96" t="s">
        <v>230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/>
      <c r="BN33" s="236"/>
      <c r="BO33" s="236"/>
      <c r="BP33" s="236"/>
      <c r="BQ33" s="236"/>
      <c r="BR33" s="236"/>
      <c r="BS33" s="236"/>
      <c r="BT33" s="236"/>
      <c r="BU33" s="236"/>
      <c r="BV33" s="236"/>
      <c r="BW33" s="236"/>
      <c r="BX33" s="236"/>
      <c r="BY33" s="236"/>
      <c r="BZ33" s="236"/>
      <c r="CA33" s="236"/>
      <c r="CB33" s="236"/>
      <c r="CC33" s="236"/>
      <c r="CD33" s="236"/>
      <c r="CE33" s="236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I33" s="96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231"/>
      <c r="EJ33" s="231"/>
      <c r="EK33" s="231"/>
      <c r="EL33" s="231"/>
      <c r="EM33" s="231"/>
      <c r="EN33" s="231"/>
      <c r="EO33" s="231"/>
      <c r="EP33" s="231"/>
    </row>
    <row r="34" spans="1:146" s="80" customFormat="1" ht="14.25" customHeight="1">
      <c r="A34" s="96" t="s">
        <v>231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  <c r="BE34" s="236"/>
      <c r="BF34" s="236"/>
      <c r="BG34" s="236"/>
      <c r="BH34" s="236"/>
      <c r="BI34" s="236"/>
      <c r="BJ34" s="236"/>
      <c r="BK34" s="236"/>
      <c r="BL34" s="236"/>
      <c r="BM34" s="236"/>
      <c r="BN34" s="236"/>
      <c r="BO34" s="236"/>
      <c r="BP34" s="236"/>
      <c r="BQ34" s="236"/>
      <c r="BR34" s="236"/>
      <c r="BS34" s="236"/>
      <c r="BT34" s="236"/>
      <c r="BU34" s="236"/>
      <c r="BV34" s="236"/>
      <c r="BW34" s="236"/>
      <c r="BX34" s="236"/>
      <c r="BY34" s="236"/>
      <c r="BZ34" s="236"/>
      <c r="CA34" s="236"/>
      <c r="CB34" s="236"/>
      <c r="CC34" s="236"/>
      <c r="CD34" s="236"/>
      <c r="CE34" s="236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I34" s="96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231"/>
      <c r="EJ34" s="231"/>
      <c r="EK34" s="231"/>
      <c r="EL34" s="231"/>
      <c r="EM34" s="231"/>
      <c r="EN34" s="231"/>
      <c r="EO34" s="231"/>
      <c r="EP34" s="231"/>
    </row>
    <row r="35" spans="1:146" s="80" customFormat="1" ht="15" customHeight="1">
      <c r="A35" s="96" t="s">
        <v>232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  <c r="BE35" s="236"/>
      <c r="BF35" s="236"/>
      <c r="BG35" s="236"/>
      <c r="BH35" s="236"/>
      <c r="BI35" s="236"/>
      <c r="BJ35" s="236"/>
      <c r="BK35" s="236"/>
      <c r="BL35" s="236"/>
      <c r="BM35" s="236"/>
      <c r="BN35" s="236"/>
      <c r="BO35" s="236"/>
      <c r="BP35" s="236"/>
      <c r="BQ35" s="236"/>
      <c r="BR35" s="236"/>
      <c r="BS35" s="236"/>
      <c r="BT35" s="236"/>
      <c r="BU35" s="236"/>
      <c r="BV35" s="236"/>
      <c r="BW35" s="236"/>
      <c r="BX35" s="236"/>
      <c r="BY35" s="236"/>
      <c r="BZ35" s="236"/>
      <c r="CA35" s="236"/>
      <c r="CB35" s="236"/>
      <c r="CC35" s="236"/>
      <c r="CD35" s="236"/>
      <c r="CE35" s="236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I35" s="96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231"/>
      <c r="EJ35" s="231"/>
      <c r="EK35" s="231"/>
      <c r="EL35" s="231"/>
      <c r="EM35" s="231"/>
      <c r="EN35" s="231"/>
      <c r="EO35" s="231"/>
      <c r="EP35" s="231"/>
    </row>
    <row r="36" spans="1:146" s="80" customFormat="1" ht="12" customHeight="1">
      <c r="A36" s="96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2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I36" s="96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</row>
    <row r="37" spans="1:146" s="80" customFormat="1" ht="14.25" customHeight="1">
      <c r="A37" s="96" t="s">
        <v>233</v>
      </c>
      <c r="AA37" s="230" t="s">
        <v>275</v>
      </c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0"/>
      <c r="BP37" s="230"/>
      <c r="BQ37" s="230"/>
      <c r="BR37" s="230"/>
      <c r="BS37" s="230"/>
      <c r="BT37" s="230"/>
      <c r="BU37" s="230"/>
      <c r="BV37" s="230"/>
      <c r="BW37" s="230"/>
      <c r="BX37" s="230"/>
      <c r="BY37" s="230"/>
      <c r="BZ37" s="230"/>
      <c r="CA37" s="230"/>
      <c r="CB37" s="230"/>
      <c r="CC37" s="230"/>
      <c r="CD37" s="230"/>
      <c r="CE37" s="230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I37" s="96"/>
      <c r="EI37" s="230"/>
      <c r="EJ37" s="231"/>
      <c r="EK37" s="231"/>
      <c r="EL37" s="231"/>
      <c r="EM37" s="231"/>
      <c r="EN37" s="231"/>
      <c r="EO37" s="231"/>
      <c r="EP37" s="231"/>
    </row>
    <row r="38" spans="1:146" s="80" customFormat="1" ht="14.25" customHeight="1">
      <c r="A38" s="96" t="s">
        <v>234</v>
      </c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0"/>
      <c r="BQ38" s="230"/>
      <c r="BR38" s="230"/>
      <c r="BS38" s="230"/>
      <c r="BT38" s="230"/>
      <c r="BU38" s="230"/>
      <c r="BV38" s="230"/>
      <c r="BW38" s="230"/>
      <c r="BX38" s="230"/>
      <c r="BY38" s="230"/>
      <c r="BZ38" s="230"/>
      <c r="CA38" s="230"/>
      <c r="CB38" s="230"/>
      <c r="CC38" s="230"/>
      <c r="CD38" s="230"/>
      <c r="CE38" s="230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I38" s="96"/>
      <c r="EI38" s="231"/>
      <c r="EJ38" s="231"/>
      <c r="EK38" s="231"/>
      <c r="EL38" s="231"/>
      <c r="EM38" s="231"/>
      <c r="EN38" s="231"/>
      <c r="EO38" s="231"/>
      <c r="EP38" s="231"/>
    </row>
    <row r="39" spans="1:146" s="80" customFormat="1" ht="14.25" customHeight="1">
      <c r="A39" s="96" t="s">
        <v>235</v>
      </c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230"/>
      <c r="BQ39" s="230"/>
      <c r="BR39" s="230"/>
      <c r="BS39" s="230"/>
      <c r="BT39" s="230"/>
      <c r="BU39" s="230"/>
      <c r="BV39" s="230"/>
      <c r="BW39" s="230"/>
      <c r="BX39" s="230"/>
      <c r="BY39" s="230"/>
      <c r="BZ39" s="230"/>
      <c r="CA39" s="230"/>
      <c r="CB39" s="230"/>
      <c r="CC39" s="230"/>
      <c r="CD39" s="230"/>
      <c r="CE39" s="230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I39" s="96"/>
      <c r="EI39" s="231"/>
      <c r="EJ39" s="231"/>
      <c r="EK39" s="231"/>
      <c r="EL39" s="231"/>
      <c r="EM39" s="231"/>
      <c r="EN39" s="231"/>
      <c r="EO39" s="231"/>
      <c r="EP39" s="231"/>
    </row>
    <row r="40" spans="1:146" s="80" customFormat="1" ht="14.25" customHeight="1">
      <c r="A40" s="96" t="s">
        <v>236</v>
      </c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/>
      <c r="BP40" s="230"/>
      <c r="BQ40" s="230"/>
      <c r="BR40" s="230"/>
      <c r="BS40" s="230"/>
      <c r="BT40" s="230"/>
      <c r="BU40" s="230"/>
      <c r="BV40" s="230"/>
      <c r="BW40" s="230"/>
      <c r="BX40" s="230"/>
      <c r="BY40" s="230"/>
      <c r="BZ40" s="230"/>
      <c r="CA40" s="230"/>
      <c r="CB40" s="230"/>
      <c r="CC40" s="230"/>
      <c r="CD40" s="230"/>
      <c r="CE40" s="230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I40" s="96"/>
      <c r="EI40" s="231"/>
      <c r="EJ40" s="231"/>
      <c r="EK40" s="231"/>
      <c r="EL40" s="231"/>
      <c r="EM40" s="231"/>
      <c r="EN40" s="231"/>
      <c r="EO40" s="231"/>
      <c r="EP40" s="231"/>
    </row>
    <row r="41" spans="1:146" s="80" customFormat="1" ht="14.25" customHeight="1">
      <c r="A41" s="96" t="s">
        <v>224</v>
      </c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BL41" s="230"/>
      <c r="BM41" s="230"/>
      <c r="BN41" s="230"/>
      <c r="BO41" s="230"/>
      <c r="BP41" s="230"/>
      <c r="BQ41" s="230"/>
      <c r="BR41" s="230"/>
      <c r="BS41" s="230"/>
      <c r="BT41" s="230"/>
      <c r="BU41" s="230"/>
      <c r="BV41" s="230"/>
      <c r="BW41" s="230"/>
      <c r="BX41" s="230"/>
      <c r="BY41" s="230"/>
      <c r="BZ41" s="230"/>
      <c r="CA41" s="230"/>
      <c r="CB41" s="230"/>
      <c r="CC41" s="230"/>
      <c r="CD41" s="230"/>
      <c r="CE41" s="230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I41" s="96"/>
      <c r="EI41" s="231"/>
      <c r="EJ41" s="231"/>
      <c r="EK41" s="231"/>
      <c r="EL41" s="231"/>
      <c r="EM41" s="231"/>
      <c r="EN41" s="231"/>
      <c r="EO41" s="231"/>
      <c r="EP41" s="231"/>
    </row>
    <row r="42" s="80" customFormat="1" ht="15"/>
  </sheetData>
  <sheetProtection/>
  <mergeCells count="44">
    <mergeCell ref="AA37:CE41"/>
    <mergeCell ref="EI37:EP41"/>
    <mergeCell ref="W29:BS29"/>
    <mergeCell ref="CF29:DA29"/>
    <mergeCell ref="EE29:EP29"/>
    <mergeCell ref="CF30:DA30"/>
    <mergeCell ref="AA32:CE35"/>
    <mergeCell ref="EI32:EP35"/>
    <mergeCell ref="EO21:EP21"/>
    <mergeCell ref="CF22:DA22"/>
    <mergeCell ref="CF23:DA23"/>
    <mergeCell ref="W24:BR27"/>
    <mergeCell ref="CF24:DA24"/>
    <mergeCell ref="EE24:EP27"/>
    <mergeCell ref="CF25:DA25"/>
    <mergeCell ref="CF26:DA28"/>
    <mergeCell ref="Z21:AC21"/>
    <mergeCell ref="AG21:AX21"/>
    <mergeCell ref="AY21:BB21"/>
    <mergeCell ref="BC21:BF21"/>
    <mergeCell ref="CF21:DA21"/>
    <mergeCell ref="EH21:EK21"/>
    <mergeCell ref="A16:DA16"/>
    <mergeCell ref="DI16:EP16"/>
    <mergeCell ref="AB17:BP17"/>
    <mergeCell ref="CF19:DA19"/>
    <mergeCell ref="BT20:CD20"/>
    <mergeCell ref="CF20:DA20"/>
    <mergeCell ref="BE6:BX6"/>
    <mergeCell ref="BY6:DA6"/>
    <mergeCell ref="DI6:EB6"/>
    <mergeCell ref="EC6:EP6"/>
    <mergeCell ref="BN7:BQ7"/>
    <mergeCell ref="BU7:CI7"/>
    <mergeCell ref="CJ7:CM7"/>
    <mergeCell ref="CN7:CQ7"/>
    <mergeCell ref="DR7:DU7"/>
    <mergeCell ref="DY7:EP7"/>
    <mergeCell ref="BE3:DA3"/>
    <mergeCell ref="DI3:EP3"/>
    <mergeCell ref="BE4:DA4"/>
    <mergeCell ref="DI4:EP4"/>
    <mergeCell ref="BY5:DA5"/>
    <mergeCell ref="EC5:EP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3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2.7109375" style="152" customWidth="1"/>
    <col min="2" max="2" width="15.140625" style="152" customWidth="1"/>
    <col min="3" max="10" width="12.7109375" style="152" customWidth="1"/>
    <col min="11" max="11" width="10.00390625" style="152" bestFit="1" customWidth="1"/>
    <col min="12" max="16384" width="9.140625" style="152" customWidth="1"/>
  </cols>
  <sheetData>
    <row r="1" spans="3:9" ht="12.75">
      <c r="C1" s="354" t="s">
        <v>545</v>
      </c>
      <c r="D1" s="354"/>
      <c r="E1" s="354"/>
      <c r="F1" s="354"/>
      <c r="G1" s="354"/>
      <c r="H1" s="354"/>
      <c r="I1" s="354"/>
    </row>
    <row r="2" spans="3:9" ht="12.75">
      <c r="C2" s="354"/>
      <c r="D2" s="354"/>
      <c r="E2" s="354"/>
      <c r="F2" s="354"/>
      <c r="G2" s="354"/>
      <c r="H2" s="354"/>
      <c r="I2" s="354"/>
    </row>
    <row r="3" spans="3:9" ht="12.75">
      <c r="C3" s="354"/>
      <c r="D3" s="354"/>
      <c r="E3" s="354"/>
      <c r="F3" s="354"/>
      <c r="G3" s="354"/>
      <c r="H3" s="354"/>
      <c r="I3" s="354"/>
    </row>
    <row r="4" spans="3:9" ht="12.75">
      <c r="C4" s="354"/>
      <c r="D4" s="354"/>
      <c r="E4" s="354"/>
      <c r="F4" s="354"/>
      <c r="G4" s="354"/>
      <c r="H4" s="354"/>
      <c r="I4" s="354"/>
    </row>
    <row r="6" spans="4:7" ht="15">
      <c r="D6" s="318" t="s">
        <v>310</v>
      </c>
      <c r="E6" s="318"/>
      <c r="F6" s="318"/>
      <c r="G6" s="318"/>
    </row>
    <row r="9" spans="4:7" ht="15">
      <c r="D9" s="355" t="s">
        <v>311</v>
      </c>
      <c r="E9" s="355"/>
      <c r="F9" s="355"/>
      <c r="G9" s="355"/>
    </row>
    <row r="11" spans="3:9" ht="15">
      <c r="C11" s="356" t="s">
        <v>427</v>
      </c>
      <c r="D11" s="356"/>
      <c r="E11" s="356"/>
      <c r="F11" s="356"/>
      <c r="G11" s="356"/>
      <c r="H11" s="356"/>
      <c r="I11" s="321"/>
    </row>
    <row r="14" spans="1:9" ht="15">
      <c r="A14" s="318" t="s">
        <v>313</v>
      </c>
      <c r="B14" s="319"/>
      <c r="C14" s="319"/>
      <c r="D14" s="319"/>
      <c r="E14" s="319"/>
      <c r="F14" s="319"/>
      <c r="G14" s="319"/>
      <c r="I14" s="172"/>
    </row>
    <row r="16" spans="1:11" ht="15">
      <c r="A16" s="292" t="s">
        <v>314</v>
      </c>
      <c r="B16" s="292" t="s">
        <v>315</v>
      </c>
      <c r="C16" s="292" t="s">
        <v>316</v>
      </c>
      <c r="D16" s="343" t="s">
        <v>317</v>
      </c>
      <c r="E16" s="344"/>
      <c r="F16" s="344"/>
      <c r="G16" s="345"/>
      <c r="H16" s="292" t="s">
        <v>318</v>
      </c>
      <c r="I16" s="292" t="s">
        <v>319</v>
      </c>
      <c r="J16" s="292" t="s">
        <v>320</v>
      </c>
      <c r="K16" s="346" t="s">
        <v>321</v>
      </c>
    </row>
    <row r="17" spans="1:11" ht="15">
      <c r="A17" s="357"/>
      <c r="B17" s="357"/>
      <c r="C17" s="357"/>
      <c r="D17" s="336" t="s">
        <v>23</v>
      </c>
      <c r="E17" s="347" t="s">
        <v>6</v>
      </c>
      <c r="F17" s="348"/>
      <c r="G17" s="349"/>
      <c r="H17" s="292"/>
      <c r="I17" s="292"/>
      <c r="J17" s="292"/>
      <c r="K17" s="346"/>
    </row>
    <row r="18" spans="1:11" ht="60">
      <c r="A18" s="357"/>
      <c r="B18" s="357"/>
      <c r="C18" s="357"/>
      <c r="D18" s="336"/>
      <c r="E18" s="169" t="s">
        <v>322</v>
      </c>
      <c r="F18" s="169" t="s">
        <v>323</v>
      </c>
      <c r="G18" s="169" t="s">
        <v>324</v>
      </c>
      <c r="H18" s="292"/>
      <c r="I18" s="292"/>
      <c r="J18" s="292"/>
      <c r="K18" s="346"/>
    </row>
    <row r="19" spans="1:11" ht="15">
      <c r="A19" s="154">
        <v>1</v>
      </c>
      <c r="B19" s="154">
        <v>2</v>
      </c>
      <c r="C19" s="154">
        <v>3</v>
      </c>
      <c r="D19" s="154">
        <v>4</v>
      </c>
      <c r="E19" s="154">
        <v>5</v>
      </c>
      <c r="F19" s="154">
        <v>6</v>
      </c>
      <c r="G19" s="154">
        <v>7</v>
      </c>
      <c r="H19" s="154">
        <v>8</v>
      </c>
      <c r="I19" s="154">
        <v>9</v>
      </c>
      <c r="J19" s="154">
        <v>10</v>
      </c>
      <c r="K19" s="154">
        <v>11</v>
      </c>
    </row>
    <row r="20" spans="1:13" ht="31.5" customHeight="1">
      <c r="A20" s="154">
        <v>1</v>
      </c>
      <c r="B20" s="171" t="s">
        <v>329</v>
      </c>
      <c r="C20" s="154">
        <v>16.5</v>
      </c>
      <c r="D20" s="154">
        <f>E20+F20+G20</f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1.15</v>
      </c>
      <c r="J20" s="195">
        <v>328711</v>
      </c>
      <c r="K20" s="195">
        <v>328711</v>
      </c>
      <c r="L20" s="157"/>
      <c r="M20" s="155"/>
    </row>
    <row r="21" spans="1:13" ht="15">
      <c r="A21" s="339" t="s">
        <v>330</v>
      </c>
      <c r="B21" s="340"/>
      <c r="C21" s="158">
        <f>SUM(C20:C20)</f>
        <v>16.5</v>
      </c>
      <c r="D21" s="158">
        <f>SUM(D20:D20)</f>
        <v>0</v>
      </c>
      <c r="E21" s="197" t="s">
        <v>331</v>
      </c>
      <c r="F21" s="197" t="s">
        <v>331</v>
      </c>
      <c r="G21" s="197" t="s">
        <v>331</v>
      </c>
      <c r="H21" s="197" t="s">
        <v>331</v>
      </c>
      <c r="I21" s="197" t="s">
        <v>331</v>
      </c>
      <c r="J21" s="197" t="s">
        <v>331</v>
      </c>
      <c r="K21" s="195">
        <f>SUM(K20)</f>
        <v>328711</v>
      </c>
      <c r="L21" s="156"/>
      <c r="M21" s="156"/>
    </row>
    <row r="24" spans="3:8" ht="30.75" customHeight="1">
      <c r="C24" s="342" t="s">
        <v>332</v>
      </c>
      <c r="D24" s="342"/>
      <c r="E24" s="342"/>
      <c r="F24" s="342"/>
      <c r="G24" s="342"/>
      <c r="H24" s="342"/>
    </row>
    <row r="26" spans="1:7" ht="12.75">
      <c r="A26" s="292" t="s">
        <v>314</v>
      </c>
      <c r="B26" s="292" t="s">
        <v>333</v>
      </c>
      <c r="C26" s="293" t="s">
        <v>334</v>
      </c>
      <c r="D26" s="294"/>
      <c r="E26" s="299" t="s">
        <v>335</v>
      </c>
      <c r="F26" s="299" t="s">
        <v>336</v>
      </c>
      <c r="G26" s="299" t="s">
        <v>337</v>
      </c>
    </row>
    <row r="27" spans="1:7" ht="12.75">
      <c r="A27" s="292"/>
      <c r="B27" s="292"/>
      <c r="C27" s="295"/>
      <c r="D27" s="296"/>
      <c r="E27" s="300"/>
      <c r="F27" s="300"/>
      <c r="G27" s="300"/>
    </row>
    <row r="28" spans="1:7" ht="23.25" customHeight="1">
      <c r="A28" s="292"/>
      <c r="B28" s="292"/>
      <c r="C28" s="297"/>
      <c r="D28" s="298"/>
      <c r="E28" s="301"/>
      <c r="F28" s="301"/>
      <c r="G28" s="301"/>
    </row>
    <row r="29" spans="1:7" ht="12.75">
      <c r="A29" s="161">
        <v>1</v>
      </c>
      <c r="B29" s="161">
        <v>2</v>
      </c>
      <c r="C29" s="281">
        <v>3</v>
      </c>
      <c r="D29" s="282"/>
      <c r="E29" s="161">
        <v>4</v>
      </c>
      <c r="F29" s="161">
        <v>5</v>
      </c>
      <c r="G29" s="161">
        <v>6</v>
      </c>
    </row>
    <row r="30" spans="1:7" ht="26.25" customHeight="1">
      <c r="A30" s="161"/>
      <c r="B30" s="161"/>
      <c r="C30" s="284"/>
      <c r="D30" s="285"/>
      <c r="E30" s="161"/>
      <c r="F30" s="161"/>
      <c r="G30" s="161">
        <f>C30*D30*E30</f>
        <v>0</v>
      </c>
    </row>
    <row r="31" spans="1:7" ht="15">
      <c r="A31" s="339" t="s">
        <v>330</v>
      </c>
      <c r="B31" s="340"/>
      <c r="C31" s="277" t="s">
        <v>331</v>
      </c>
      <c r="D31" s="282"/>
      <c r="E31" s="154" t="s">
        <v>331</v>
      </c>
      <c r="F31" s="154" t="s">
        <v>331</v>
      </c>
      <c r="G31" s="154">
        <f>SUM(G30)</f>
        <v>0</v>
      </c>
    </row>
    <row r="34" spans="3:8" ht="15">
      <c r="C34" s="341" t="s">
        <v>338</v>
      </c>
      <c r="D34" s="341"/>
      <c r="E34" s="341"/>
      <c r="F34" s="341"/>
      <c r="G34" s="341"/>
      <c r="H34" s="341"/>
    </row>
    <row r="36" spans="1:7" ht="12.75">
      <c r="A36" s="292" t="s">
        <v>314</v>
      </c>
      <c r="B36" s="292" t="s">
        <v>333</v>
      </c>
      <c r="C36" s="293" t="s">
        <v>339</v>
      </c>
      <c r="D36" s="294"/>
      <c r="E36" s="299" t="s">
        <v>340</v>
      </c>
      <c r="F36" s="299" t="s">
        <v>341</v>
      </c>
      <c r="G36" s="299" t="s">
        <v>337</v>
      </c>
    </row>
    <row r="37" spans="1:7" ht="12.75">
      <c r="A37" s="292"/>
      <c r="B37" s="292"/>
      <c r="C37" s="295"/>
      <c r="D37" s="296"/>
      <c r="E37" s="300"/>
      <c r="F37" s="300"/>
      <c r="G37" s="300"/>
    </row>
    <row r="38" spans="1:7" ht="21.75" customHeight="1">
      <c r="A38" s="292"/>
      <c r="B38" s="292"/>
      <c r="C38" s="297"/>
      <c r="D38" s="298"/>
      <c r="E38" s="301"/>
      <c r="F38" s="301"/>
      <c r="G38" s="301"/>
    </row>
    <row r="39" spans="1:7" ht="12.75">
      <c r="A39" s="161">
        <v>1</v>
      </c>
      <c r="B39" s="161">
        <v>2</v>
      </c>
      <c r="C39" s="281">
        <v>3</v>
      </c>
      <c r="D39" s="282"/>
      <c r="E39" s="161">
        <v>4</v>
      </c>
      <c r="F39" s="161">
        <v>5</v>
      </c>
      <c r="G39" s="161">
        <v>6</v>
      </c>
    </row>
    <row r="40" spans="1:7" ht="12.75">
      <c r="A40" s="161"/>
      <c r="B40" s="161"/>
      <c r="C40" s="284"/>
      <c r="D40" s="285"/>
      <c r="E40" s="161"/>
      <c r="F40" s="161"/>
      <c r="G40" s="161">
        <f>C40*D40*E40</f>
        <v>0</v>
      </c>
    </row>
    <row r="41" spans="1:7" ht="15">
      <c r="A41" s="339" t="s">
        <v>330</v>
      </c>
      <c r="B41" s="340"/>
      <c r="C41" s="277" t="s">
        <v>331</v>
      </c>
      <c r="D41" s="282"/>
      <c r="E41" s="154" t="s">
        <v>331</v>
      </c>
      <c r="F41" s="154" t="s">
        <v>331</v>
      </c>
      <c r="G41" s="154">
        <f>SUM(G40)</f>
        <v>0</v>
      </c>
    </row>
    <row r="44" spans="2:7" ht="60" customHeight="1">
      <c r="B44" s="318" t="s">
        <v>342</v>
      </c>
      <c r="C44" s="319"/>
      <c r="D44" s="319"/>
      <c r="E44" s="319"/>
      <c r="F44" s="319"/>
      <c r="G44" s="319"/>
    </row>
    <row r="46" spans="1:7" ht="12.75">
      <c r="A46" s="292" t="s">
        <v>314</v>
      </c>
      <c r="B46" s="292" t="s">
        <v>343</v>
      </c>
      <c r="C46" s="292"/>
      <c r="D46" s="292"/>
      <c r="E46" s="292" t="s">
        <v>344</v>
      </c>
      <c r="F46" s="292"/>
      <c r="G46" s="292" t="s">
        <v>345</v>
      </c>
    </row>
    <row r="47" spans="1:7" ht="12.75">
      <c r="A47" s="292"/>
      <c r="B47" s="292"/>
      <c r="C47" s="292"/>
      <c r="D47" s="292"/>
      <c r="E47" s="292"/>
      <c r="F47" s="292"/>
      <c r="G47" s="292"/>
    </row>
    <row r="48" spans="1:7" ht="29.25" customHeight="1">
      <c r="A48" s="292"/>
      <c r="B48" s="292"/>
      <c r="C48" s="292"/>
      <c r="D48" s="292"/>
      <c r="E48" s="292"/>
      <c r="F48" s="292"/>
      <c r="G48" s="292"/>
    </row>
    <row r="49" spans="1:7" ht="15">
      <c r="A49" s="170">
        <v>1</v>
      </c>
      <c r="B49" s="292">
        <v>2</v>
      </c>
      <c r="C49" s="292"/>
      <c r="D49" s="292"/>
      <c r="E49" s="292">
        <v>3</v>
      </c>
      <c r="F49" s="292"/>
      <c r="G49" s="170">
        <v>4</v>
      </c>
    </row>
    <row r="50" spans="1:7" ht="12.75">
      <c r="A50" s="292">
        <v>1</v>
      </c>
      <c r="B50" s="292" t="s">
        <v>346</v>
      </c>
      <c r="C50" s="336"/>
      <c r="D50" s="336"/>
      <c r="E50" s="292" t="s">
        <v>331</v>
      </c>
      <c r="F50" s="336"/>
      <c r="G50" s="337">
        <f>SUM(G52+G56+G58)</f>
        <v>72316.42</v>
      </c>
    </row>
    <row r="51" spans="1:7" ht="22.5" customHeight="1">
      <c r="A51" s="336"/>
      <c r="B51" s="336"/>
      <c r="C51" s="336"/>
      <c r="D51" s="336"/>
      <c r="E51" s="336"/>
      <c r="F51" s="336"/>
      <c r="G51" s="338"/>
    </row>
    <row r="52" spans="1:7" ht="12.75">
      <c r="A52" s="335" t="s">
        <v>347</v>
      </c>
      <c r="B52" s="317" t="s">
        <v>6</v>
      </c>
      <c r="C52" s="317"/>
      <c r="D52" s="317"/>
      <c r="E52" s="317"/>
      <c r="F52" s="317"/>
      <c r="G52" s="316">
        <v>72316.42</v>
      </c>
    </row>
    <row r="53" spans="1:10" ht="12.75">
      <c r="A53" s="335"/>
      <c r="B53" s="317"/>
      <c r="C53" s="317"/>
      <c r="D53" s="317"/>
      <c r="E53" s="317"/>
      <c r="F53" s="317"/>
      <c r="G53" s="316"/>
      <c r="J53" s="162"/>
    </row>
    <row r="54" spans="1:10" ht="12.75">
      <c r="A54" s="335"/>
      <c r="B54" s="317" t="s">
        <v>348</v>
      </c>
      <c r="C54" s="317"/>
      <c r="D54" s="317"/>
      <c r="E54" s="317"/>
      <c r="F54" s="317"/>
      <c r="G54" s="316"/>
      <c r="J54" s="162"/>
    </row>
    <row r="55" spans="1:10" ht="12.75">
      <c r="A55" s="335"/>
      <c r="B55" s="317"/>
      <c r="C55" s="317"/>
      <c r="D55" s="317"/>
      <c r="E55" s="317"/>
      <c r="F55" s="317"/>
      <c r="G55" s="316"/>
      <c r="J55" s="162"/>
    </row>
    <row r="56" spans="1:10" ht="12.75">
      <c r="A56" s="333" t="s">
        <v>349</v>
      </c>
      <c r="B56" s="317" t="s">
        <v>350</v>
      </c>
      <c r="C56" s="317"/>
      <c r="D56" s="317"/>
      <c r="E56" s="317"/>
      <c r="F56" s="317"/>
      <c r="G56" s="325">
        <v>0</v>
      </c>
      <c r="J56" s="162"/>
    </row>
    <row r="57" spans="1:10" ht="12.75">
      <c r="A57" s="334"/>
      <c r="B57" s="317"/>
      <c r="C57" s="317"/>
      <c r="D57" s="317"/>
      <c r="E57" s="317"/>
      <c r="F57" s="317"/>
      <c r="G57" s="325"/>
      <c r="J57" s="162"/>
    </row>
    <row r="58" spans="1:7" ht="12.75">
      <c r="A58" s="333" t="s">
        <v>351</v>
      </c>
      <c r="B58" s="317" t="s">
        <v>352</v>
      </c>
      <c r="C58" s="317"/>
      <c r="D58" s="317"/>
      <c r="E58" s="317"/>
      <c r="F58" s="317"/>
      <c r="G58" s="325">
        <v>0</v>
      </c>
    </row>
    <row r="59" spans="1:7" ht="55.5" customHeight="1">
      <c r="A59" s="334"/>
      <c r="B59" s="317"/>
      <c r="C59" s="317"/>
      <c r="D59" s="317"/>
      <c r="E59" s="317"/>
      <c r="F59" s="317"/>
      <c r="G59" s="325"/>
    </row>
    <row r="60" spans="1:7" ht="12.75">
      <c r="A60" s="333" t="s">
        <v>353</v>
      </c>
      <c r="B60" s="317" t="s">
        <v>354</v>
      </c>
      <c r="C60" s="317"/>
      <c r="D60" s="317"/>
      <c r="E60" s="293" t="s">
        <v>331</v>
      </c>
      <c r="F60" s="294"/>
      <c r="G60" s="325">
        <f>G62+G70+G72</f>
        <v>10190.04</v>
      </c>
    </row>
    <row r="61" spans="1:7" ht="32.25" customHeight="1">
      <c r="A61" s="334"/>
      <c r="B61" s="317"/>
      <c r="C61" s="317"/>
      <c r="D61" s="317"/>
      <c r="E61" s="297"/>
      <c r="F61" s="298"/>
      <c r="G61" s="325"/>
    </row>
    <row r="62" spans="1:7" ht="12.75">
      <c r="A62" s="335" t="s">
        <v>355</v>
      </c>
      <c r="B62" s="317" t="s">
        <v>6</v>
      </c>
      <c r="C62" s="317"/>
      <c r="D62" s="317"/>
      <c r="E62" s="317"/>
      <c r="F62" s="317"/>
      <c r="G62" s="316">
        <v>9532.62</v>
      </c>
    </row>
    <row r="63" spans="1:7" ht="12.75">
      <c r="A63" s="335"/>
      <c r="B63" s="317"/>
      <c r="C63" s="317"/>
      <c r="D63" s="317"/>
      <c r="E63" s="317"/>
      <c r="F63" s="317"/>
      <c r="G63" s="316"/>
    </row>
    <row r="64" spans="1:7" ht="12.75">
      <c r="A64" s="335"/>
      <c r="B64" s="317" t="s">
        <v>356</v>
      </c>
      <c r="C64" s="317"/>
      <c r="D64" s="317"/>
      <c r="E64" s="317"/>
      <c r="F64" s="317"/>
      <c r="G64" s="316"/>
    </row>
    <row r="65" spans="1:7" ht="36" customHeight="1">
      <c r="A65" s="335"/>
      <c r="B65" s="317"/>
      <c r="C65" s="317"/>
      <c r="D65" s="317"/>
      <c r="E65" s="317"/>
      <c r="F65" s="317"/>
      <c r="G65" s="316"/>
    </row>
    <row r="66" spans="1:7" ht="12.75">
      <c r="A66" s="323" t="s">
        <v>357</v>
      </c>
      <c r="B66" s="317" t="s">
        <v>358</v>
      </c>
      <c r="C66" s="317"/>
      <c r="D66" s="317"/>
      <c r="E66" s="293" t="s">
        <v>331</v>
      </c>
      <c r="F66" s="294"/>
      <c r="G66" s="325">
        <v>0</v>
      </c>
    </row>
    <row r="67" spans="1:7" ht="34.5" customHeight="1">
      <c r="A67" s="324"/>
      <c r="B67" s="317"/>
      <c r="C67" s="317"/>
      <c r="D67" s="317"/>
      <c r="E67" s="297"/>
      <c r="F67" s="298"/>
      <c r="G67" s="325"/>
    </row>
    <row r="68" spans="1:7" ht="12.75">
      <c r="A68" s="323" t="s">
        <v>359</v>
      </c>
      <c r="B68" s="292">
        <v>2</v>
      </c>
      <c r="C68" s="292"/>
      <c r="D68" s="292"/>
      <c r="E68" s="293">
        <v>3</v>
      </c>
      <c r="F68" s="294"/>
      <c r="G68" s="332">
        <v>4</v>
      </c>
    </row>
    <row r="69" spans="1:7" ht="12.75">
      <c r="A69" s="324"/>
      <c r="B69" s="292"/>
      <c r="C69" s="292"/>
      <c r="D69" s="292"/>
      <c r="E69" s="297"/>
      <c r="F69" s="298"/>
      <c r="G69" s="332"/>
    </row>
    <row r="70" spans="1:7" ht="12.75">
      <c r="A70" s="323" t="s">
        <v>360</v>
      </c>
      <c r="B70" s="317" t="s">
        <v>361</v>
      </c>
      <c r="C70" s="317"/>
      <c r="D70" s="317"/>
      <c r="E70" s="293"/>
      <c r="F70" s="294"/>
      <c r="G70" s="325">
        <v>657.42</v>
      </c>
    </row>
    <row r="71" spans="1:7" ht="44.25" customHeight="1">
      <c r="A71" s="324"/>
      <c r="B71" s="317"/>
      <c r="C71" s="317"/>
      <c r="D71" s="317"/>
      <c r="E71" s="297"/>
      <c r="F71" s="298"/>
      <c r="G71" s="325"/>
    </row>
    <row r="72" spans="1:7" ht="12.75">
      <c r="A72" s="323" t="s">
        <v>362</v>
      </c>
      <c r="B72" s="317" t="s">
        <v>363</v>
      </c>
      <c r="C72" s="317"/>
      <c r="D72" s="317"/>
      <c r="E72" s="293"/>
      <c r="F72" s="294"/>
      <c r="G72" s="325">
        <v>0</v>
      </c>
    </row>
    <row r="73" spans="1:7" ht="51.75" customHeight="1">
      <c r="A73" s="324"/>
      <c r="B73" s="317"/>
      <c r="C73" s="317"/>
      <c r="D73" s="317"/>
      <c r="E73" s="297"/>
      <c r="F73" s="298"/>
      <c r="G73" s="325"/>
    </row>
    <row r="74" spans="1:7" ht="12.75">
      <c r="A74" s="323" t="s">
        <v>364</v>
      </c>
      <c r="B74" s="317" t="s">
        <v>365</v>
      </c>
      <c r="C74" s="317"/>
      <c r="D74" s="317"/>
      <c r="E74" s="293"/>
      <c r="F74" s="294"/>
      <c r="G74" s="325">
        <f>16764.26+15.28</f>
        <v>16779.539999999997</v>
      </c>
    </row>
    <row r="75" spans="1:7" ht="35.25" customHeight="1">
      <c r="A75" s="324"/>
      <c r="B75" s="317"/>
      <c r="C75" s="317"/>
      <c r="D75" s="317"/>
      <c r="E75" s="297"/>
      <c r="F75" s="298"/>
      <c r="G75" s="325"/>
    </row>
    <row r="76" spans="1:7" ht="12.75">
      <c r="A76" s="323"/>
      <c r="B76" s="326" t="s">
        <v>330</v>
      </c>
      <c r="C76" s="327"/>
      <c r="D76" s="328"/>
      <c r="E76" s="293" t="s">
        <v>331</v>
      </c>
      <c r="F76" s="294"/>
      <c r="G76" s="325">
        <f>G50+G60+G74</f>
        <v>99285.99999999999</v>
      </c>
    </row>
    <row r="77" spans="1:7" ht="12.75">
      <c r="A77" s="324"/>
      <c r="B77" s="329"/>
      <c r="C77" s="330"/>
      <c r="D77" s="331"/>
      <c r="E77" s="297"/>
      <c r="F77" s="298"/>
      <c r="G77" s="325"/>
    </row>
    <row r="80" spans="2:7" ht="15">
      <c r="B80" s="318" t="s">
        <v>366</v>
      </c>
      <c r="C80" s="318"/>
      <c r="D80" s="318"/>
      <c r="E80" s="318"/>
      <c r="F80" s="318"/>
      <c r="G80" s="319"/>
    </row>
    <row r="82" spans="1:6" ht="15">
      <c r="A82" s="320" t="s">
        <v>367</v>
      </c>
      <c r="B82" s="320"/>
      <c r="C82" s="320"/>
      <c r="D82" s="320"/>
      <c r="E82" s="320"/>
      <c r="F82" s="320"/>
    </row>
    <row r="83" spans="1:6" ht="15">
      <c r="A83" s="320" t="s">
        <v>368</v>
      </c>
      <c r="B83" s="321"/>
      <c r="C83" s="321"/>
      <c r="D83" s="321"/>
      <c r="E83" s="321"/>
      <c r="F83" s="321"/>
    </row>
    <row r="85" spans="1:6" ht="12.75">
      <c r="A85" s="292" t="s">
        <v>314</v>
      </c>
      <c r="B85" s="292" t="s">
        <v>333</v>
      </c>
      <c r="C85" s="293" t="s">
        <v>369</v>
      </c>
      <c r="D85" s="294"/>
      <c r="E85" s="299" t="s">
        <v>370</v>
      </c>
      <c r="F85" s="299" t="s">
        <v>371</v>
      </c>
    </row>
    <row r="86" spans="1:6" ht="12.75">
      <c r="A86" s="292"/>
      <c r="B86" s="292"/>
      <c r="C86" s="295"/>
      <c r="D86" s="296"/>
      <c r="E86" s="300"/>
      <c r="F86" s="300"/>
    </row>
    <row r="87" spans="1:6" ht="12.75">
      <c r="A87" s="292"/>
      <c r="B87" s="292"/>
      <c r="C87" s="297"/>
      <c r="D87" s="298"/>
      <c r="E87" s="301"/>
      <c r="F87" s="301"/>
    </row>
    <row r="88" spans="1:6" ht="12.75">
      <c r="A88" s="161">
        <v>1</v>
      </c>
      <c r="B88" s="161">
        <v>2</v>
      </c>
      <c r="C88" s="281">
        <v>3</v>
      </c>
      <c r="D88" s="282"/>
      <c r="E88" s="161">
        <v>4</v>
      </c>
      <c r="F88" s="161">
        <v>5</v>
      </c>
    </row>
    <row r="89" spans="1:6" ht="12.75">
      <c r="A89" s="161"/>
      <c r="B89" s="161"/>
      <c r="C89" s="284"/>
      <c r="D89" s="285"/>
      <c r="E89" s="161"/>
      <c r="F89" s="161">
        <f>C89*E89</f>
        <v>0</v>
      </c>
    </row>
    <row r="90" spans="1:6" ht="15">
      <c r="A90" s="275" t="s">
        <v>330</v>
      </c>
      <c r="B90" s="276"/>
      <c r="C90" s="277" t="s">
        <v>331</v>
      </c>
      <c r="D90" s="282"/>
      <c r="E90" s="159" t="s">
        <v>331</v>
      </c>
      <c r="F90" s="154">
        <f>SUM(F89)</f>
        <v>0</v>
      </c>
    </row>
    <row r="93" spans="1:3" ht="12.75">
      <c r="A93" s="319" t="s">
        <v>372</v>
      </c>
      <c r="B93" s="319"/>
      <c r="C93" s="319"/>
    </row>
    <row r="94" spans="1:6" ht="12.75">
      <c r="A94" s="322" t="s">
        <v>373</v>
      </c>
      <c r="B94" s="322"/>
      <c r="C94" s="322"/>
      <c r="D94" s="322"/>
      <c r="E94" s="322"/>
      <c r="F94" s="322"/>
    </row>
    <row r="95" spans="1:6" ht="12.75">
      <c r="A95" s="322"/>
      <c r="B95" s="322"/>
      <c r="C95" s="322"/>
      <c r="D95" s="322"/>
      <c r="E95" s="322"/>
      <c r="F95" s="322"/>
    </row>
    <row r="96" spans="1:6" ht="12.75">
      <c r="A96" s="322"/>
      <c r="B96" s="322"/>
      <c r="C96" s="322"/>
      <c r="D96" s="322"/>
      <c r="E96" s="322"/>
      <c r="F96" s="322"/>
    </row>
    <row r="97" spans="1:6" ht="12.75">
      <c r="A97" s="322"/>
      <c r="B97" s="322"/>
      <c r="C97" s="322"/>
      <c r="D97" s="322"/>
      <c r="E97" s="322"/>
      <c r="F97" s="322"/>
    </row>
    <row r="100" spans="2:7" ht="15">
      <c r="B100" s="318" t="s">
        <v>374</v>
      </c>
      <c r="C100" s="318"/>
      <c r="D100" s="318"/>
      <c r="E100" s="318"/>
      <c r="F100" s="318"/>
      <c r="G100" s="319"/>
    </row>
    <row r="102" spans="1:6" ht="15">
      <c r="A102" s="320" t="s">
        <v>375</v>
      </c>
      <c r="B102" s="320"/>
      <c r="C102" s="320"/>
      <c r="D102" s="320"/>
      <c r="E102" s="320"/>
      <c r="F102" s="320"/>
    </row>
    <row r="103" spans="1:6" ht="15">
      <c r="A103" s="320" t="s">
        <v>376</v>
      </c>
      <c r="B103" s="321"/>
      <c r="C103" s="321"/>
      <c r="D103" s="321"/>
      <c r="E103" s="321"/>
      <c r="F103" s="321"/>
    </row>
    <row r="105" spans="1:7" ht="12.75">
      <c r="A105" s="292" t="s">
        <v>314</v>
      </c>
      <c r="B105" s="292" t="s">
        <v>333</v>
      </c>
      <c r="C105" s="293" t="s">
        <v>377</v>
      </c>
      <c r="D105" s="294"/>
      <c r="E105" s="299" t="s">
        <v>378</v>
      </c>
      <c r="F105" s="292" t="s">
        <v>379</v>
      </c>
      <c r="G105" s="302"/>
    </row>
    <row r="106" spans="1:7" ht="12.75">
      <c r="A106" s="292"/>
      <c r="B106" s="292"/>
      <c r="C106" s="295"/>
      <c r="D106" s="296"/>
      <c r="E106" s="300"/>
      <c r="F106" s="292"/>
      <c r="G106" s="302"/>
    </row>
    <row r="107" spans="1:7" ht="33" customHeight="1">
      <c r="A107" s="292"/>
      <c r="B107" s="292"/>
      <c r="C107" s="297"/>
      <c r="D107" s="298"/>
      <c r="E107" s="301"/>
      <c r="F107" s="292"/>
      <c r="G107" s="302"/>
    </row>
    <row r="108" spans="1:7" ht="12.75">
      <c r="A108" s="161">
        <v>1</v>
      </c>
      <c r="B108" s="161">
        <v>2</v>
      </c>
      <c r="C108" s="281">
        <v>3</v>
      </c>
      <c r="D108" s="282"/>
      <c r="E108" s="163">
        <v>4</v>
      </c>
      <c r="F108" s="283">
        <v>5</v>
      </c>
      <c r="G108" s="283"/>
    </row>
    <row r="109" spans="1:7" ht="24.75" customHeight="1">
      <c r="A109" s="161">
        <v>1</v>
      </c>
      <c r="B109" s="164" t="s">
        <v>380</v>
      </c>
      <c r="C109" s="284"/>
      <c r="D109" s="285"/>
      <c r="E109" s="161"/>
      <c r="F109" s="315">
        <f>'Таблица 2.2'!D116</f>
        <v>0</v>
      </c>
      <c r="G109" s="315"/>
    </row>
    <row r="110" spans="1:7" ht="24.75" customHeight="1">
      <c r="A110" s="185">
        <v>2</v>
      </c>
      <c r="B110" s="208" t="s">
        <v>381</v>
      </c>
      <c r="C110" s="361"/>
      <c r="D110" s="362"/>
      <c r="E110" s="185"/>
      <c r="F110" s="363">
        <f>'Таблица 2.2'!D110+'Таблица 2.2'!H117</f>
        <v>5265</v>
      </c>
      <c r="G110" s="364"/>
    </row>
    <row r="111" spans="1:7" ht="15">
      <c r="A111" s="275" t="s">
        <v>330</v>
      </c>
      <c r="B111" s="276"/>
      <c r="C111" s="277"/>
      <c r="D111" s="282"/>
      <c r="E111" s="159" t="s">
        <v>331</v>
      </c>
      <c r="F111" s="316">
        <f>SUM(F109:G110)</f>
        <v>5265</v>
      </c>
      <c r="G111" s="315"/>
    </row>
    <row r="114" spans="1:6" ht="13.5">
      <c r="A114" s="318" t="s">
        <v>382</v>
      </c>
      <c r="B114" s="319"/>
      <c r="C114" s="319"/>
      <c r="D114" s="319"/>
      <c r="E114" s="319"/>
      <c r="F114" s="319"/>
    </row>
    <row r="116" spans="1:6" ht="15">
      <c r="A116" s="320" t="s">
        <v>383</v>
      </c>
      <c r="B116" s="320"/>
      <c r="C116" s="320"/>
      <c r="D116" s="320"/>
      <c r="E116" s="320"/>
      <c r="F116" s="320"/>
    </row>
    <row r="117" spans="1:6" ht="15">
      <c r="A117" s="320" t="s">
        <v>376</v>
      </c>
      <c r="B117" s="321"/>
      <c r="C117" s="321"/>
      <c r="D117" s="321"/>
      <c r="E117" s="321"/>
      <c r="F117" s="321"/>
    </row>
    <row r="119" spans="1:7" ht="12.75">
      <c r="A119" s="292" t="s">
        <v>314</v>
      </c>
      <c r="B119" s="292" t="s">
        <v>1</v>
      </c>
      <c r="C119" s="293" t="s">
        <v>369</v>
      </c>
      <c r="D119" s="294"/>
      <c r="E119" s="299" t="s">
        <v>370</v>
      </c>
      <c r="F119" s="292" t="s">
        <v>384</v>
      </c>
      <c r="G119" s="302"/>
    </row>
    <row r="120" spans="1:7" ht="12.75">
      <c r="A120" s="292"/>
      <c r="B120" s="292"/>
      <c r="C120" s="295"/>
      <c r="D120" s="296"/>
      <c r="E120" s="300"/>
      <c r="F120" s="292"/>
      <c r="G120" s="302"/>
    </row>
    <row r="121" spans="1:7" ht="12.75">
      <c r="A121" s="292"/>
      <c r="B121" s="292"/>
      <c r="C121" s="297"/>
      <c r="D121" s="298"/>
      <c r="E121" s="301"/>
      <c r="F121" s="292"/>
      <c r="G121" s="302"/>
    </row>
    <row r="122" spans="1:7" ht="12.75">
      <c r="A122" s="161">
        <v>1</v>
      </c>
      <c r="B122" s="161">
        <v>2</v>
      </c>
      <c r="C122" s="281">
        <v>3</v>
      </c>
      <c r="D122" s="282"/>
      <c r="E122" s="163">
        <v>4</v>
      </c>
      <c r="F122" s="283">
        <v>5</v>
      </c>
      <c r="G122" s="283"/>
    </row>
    <row r="123" spans="1:7" ht="12.75">
      <c r="A123" s="161"/>
      <c r="B123" s="161"/>
      <c r="C123" s="284"/>
      <c r="D123" s="285"/>
      <c r="E123" s="161"/>
      <c r="F123" s="302">
        <f>C123*E123</f>
        <v>0</v>
      </c>
      <c r="G123" s="302"/>
    </row>
    <row r="124" spans="1:7" ht="15">
      <c r="A124" s="275" t="s">
        <v>330</v>
      </c>
      <c r="B124" s="276"/>
      <c r="C124" s="277" t="s">
        <v>331</v>
      </c>
      <c r="D124" s="282"/>
      <c r="E124" s="159" t="s">
        <v>331</v>
      </c>
      <c r="F124" s="317">
        <f>SUM(F123)</f>
        <v>0</v>
      </c>
      <c r="G124" s="302"/>
    </row>
    <row r="127" spans="1:6" ht="13.5">
      <c r="A127" s="318" t="s">
        <v>385</v>
      </c>
      <c r="B127" s="319"/>
      <c r="C127" s="319"/>
      <c r="D127" s="319"/>
      <c r="E127" s="319"/>
      <c r="F127" s="319"/>
    </row>
    <row r="129" spans="1:6" ht="15">
      <c r="A129" s="320" t="s">
        <v>386</v>
      </c>
      <c r="B129" s="320"/>
      <c r="C129" s="320"/>
      <c r="D129" s="320"/>
      <c r="E129" s="320"/>
      <c r="F129" s="320"/>
    </row>
    <row r="130" spans="1:6" ht="15">
      <c r="A130" s="320" t="s">
        <v>387</v>
      </c>
      <c r="B130" s="321"/>
      <c r="C130" s="321"/>
      <c r="D130" s="321"/>
      <c r="E130" s="321"/>
      <c r="F130" s="321"/>
    </row>
    <row r="132" spans="1:7" ht="12.75">
      <c r="A132" s="292" t="s">
        <v>314</v>
      </c>
      <c r="B132" s="292" t="s">
        <v>1</v>
      </c>
      <c r="C132" s="293" t="s">
        <v>369</v>
      </c>
      <c r="D132" s="294"/>
      <c r="E132" s="299" t="s">
        <v>370</v>
      </c>
      <c r="F132" s="292" t="s">
        <v>384</v>
      </c>
      <c r="G132" s="302"/>
    </row>
    <row r="133" spans="1:7" ht="12.75">
      <c r="A133" s="292"/>
      <c r="B133" s="292"/>
      <c r="C133" s="295"/>
      <c r="D133" s="296"/>
      <c r="E133" s="300"/>
      <c r="F133" s="292"/>
      <c r="G133" s="302"/>
    </row>
    <row r="134" spans="1:7" ht="12.75">
      <c r="A134" s="292"/>
      <c r="B134" s="292"/>
      <c r="C134" s="297"/>
      <c r="D134" s="298"/>
      <c r="E134" s="301"/>
      <c r="F134" s="292"/>
      <c r="G134" s="302"/>
    </row>
    <row r="135" spans="1:7" ht="12.75">
      <c r="A135" s="161">
        <v>1</v>
      </c>
      <c r="B135" s="161">
        <v>2</v>
      </c>
      <c r="C135" s="281">
        <v>3</v>
      </c>
      <c r="D135" s="282"/>
      <c r="E135" s="163">
        <v>4</v>
      </c>
      <c r="F135" s="283">
        <v>5</v>
      </c>
      <c r="G135" s="283"/>
    </row>
    <row r="136" spans="1:7" ht="12.75">
      <c r="A136" s="161"/>
      <c r="B136" s="161" t="s">
        <v>388</v>
      </c>
      <c r="C136" s="284"/>
      <c r="D136" s="285"/>
      <c r="E136" s="161"/>
      <c r="F136" s="302">
        <f>'Таблица 2.2'!D111</f>
        <v>0</v>
      </c>
      <c r="G136" s="302"/>
    </row>
    <row r="137" spans="1:7" ht="15">
      <c r="A137" s="275" t="s">
        <v>330</v>
      </c>
      <c r="B137" s="276"/>
      <c r="C137" s="277" t="s">
        <v>331</v>
      </c>
      <c r="D137" s="282"/>
      <c r="E137" s="159" t="s">
        <v>331</v>
      </c>
      <c r="F137" s="317">
        <f>SUM(F136)</f>
        <v>0</v>
      </c>
      <c r="G137" s="302"/>
    </row>
    <row r="140" spans="1:6" ht="13.5">
      <c r="A140" s="318" t="s">
        <v>389</v>
      </c>
      <c r="B140" s="319"/>
      <c r="C140" s="319"/>
      <c r="D140" s="319"/>
      <c r="E140" s="319"/>
      <c r="F140" s="319"/>
    </row>
    <row r="142" spans="1:6" ht="15">
      <c r="A142" s="320" t="s">
        <v>390</v>
      </c>
      <c r="B142" s="320"/>
      <c r="C142" s="320"/>
      <c r="D142" s="320"/>
      <c r="E142" s="320"/>
      <c r="F142" s="320"/>
    </row>
    <row r="143" spans="1:6" ht="15">
      <c r="A143" s="320" t="s">
        <v>391</v>
      </c>
      <c r="B143" s="321"/>
      <c r="C143" s="321"/>
      <c r="D143" s="321"/>
      <c r="E143" s="321"/>
      <c r="F143" s="321"/>
    </row>
    <row r="145" spans="2:6" ht="15">
      <c r="B145" s="313" t="s">
        <v>392</v>
      </c>
      <c r="C145" s="313"/>
      <c r="D145" s="313"/>
      <c r="E145" s="313"/>
      <c r="F145" s="313"/>
    </row>
    <row r="146" spans="1:8" ht="12.75">
      <c r="A146" s="292" t="s">
        <v>314</v>
      </c>
      <c r="B146" s="292" t="s">
        <v>333</v>
      </c>
      <c r="C146" s="293" t="s">
        <v>393</v>
      </c>
      <c r="D146" s="294"/>
      <c r="E146" s="299" t="s">
        <v>394</v>
      </c>
      <c r="F146" s="299" t="s">
        <v>395</v>
      </c>
      <c r="G146" s="292" t="s">
        <v>337</v>
      </c>
      <c r="H146" s="302"/>
    </row>
    <row r="147" spans="1:8" ht="12.75">
      <c r="A147" s="292"/>
      <c r="B147" s="292"/>
      <c r="C147" s="295"/>
      <c r="D147" s="296"/>
      <c r="E147" s="300"/>
      <c r="F147" s="300"/>
      <c r="G147" s="292"/>
      <c r="H147" s="302"/>
    </row>
    <row r="148" spans="1:8" ht="18" customHeight="1">
      <c r="A148" s="292"/>
      <c r="B148" s="292"/>
      <c r="C148" s="297"/>
      <c r="D148" s="298"/>
      <c r="E148" s="301"/>
      <c r="F148" s="301"/>
      <c r="G148" s="292"/>
      <c r="H148" s="302"/>
    </row>
    <row r="149" spans="1:8" ht="12.75">
      <c r="A149" s="161">
        <v>1</v>
      </c>
      <c r="B149" s="161">
        <v>2</v>
      </c>
      <c r="C149" s="281">
        <v>3</v>
      </c>
      <c r="D149" s="282"/>
      <c r="E149" s="163">
        <v>4</v>
      </c>
      <c r="F149" s="163">
        <v>5</v>
      </c>
      <c r="G149" s="283">
        <v>6</v>
      </c>
      <c r="H149" s="283"/>
    </row>
    <row r="150" spans="1:8" ht="12.75">
      <c r="A150" s="161">
        <v>1</v>
      </c>
      <c r="B150" s="165" t="s">
        <v>428</v>
      </c>
      <c r="C150" s="284"/>
      <c r="D150" s="285"/>
      <c r="E150" s="161"/>
      <c r="F150" s="161"/>
      <c r="G150" s="315">
        <f>'Таблица 2.2'!D114</f>
        <v>455.48</v>
      </c>
      <c r="H150" s="315"/>
    </row>
    <row r="151" spans="1:8" ht="15">
      <c r="A151" s="275" t="s">
        <v>330</v>
      </c>
      <c r="B151" s="276"/>
      <c r="C151" s="277" t="s">
        <v>331</v>
      </c>
      <c r="D151" s="282"/>
      <c r="E151" s="159" t="s">
        <v>331</v>
      </c>
      <c r="F151" s="159" t="s">
        <v>331</v>
      </c>
      <c r="G151" s="316">
        <f>SUM(G150)</f>
        <v>455.48</v>
      </c>
      <c r="H151" s="315"/>
    </row>
    <row r="153" spans="2:6" ht="15">
      <c r="B153" s="313" t="s">
        <v>398</v>
      </c>
      <c r="C153" s="313"/>
      <c r="D153" s="313"/>
      <c r="E153" s="313"/>
      <c r="F153" s="313"/>
    </row>
    <row r="154" spans="1:7" ht="12.75">
      <c r="A154" s="292" t="s">
        <v>314</v>
      </c>
      <c r="B154" s="292" t="s">
        <v>333</v>
      </c>
      <c r="C154" s="293" t="s">
        <v>399</v>
      </c>
      <c r="D154" s="294"/>
      <c r="E154" s="299" t="s">
        <v>400</v>
      </c>
      <c r="F154" s="292" t="s">
        <v>371</v>
      </c>
      <c r="G154" s="302"/>
    </row>
    <row r="155" spans="1:7" ht="12.75">
      <c r="A155" s="292"/>
      <c r="B155" s="292"/>
      <c r="C155" s="295"/>
      <c r="D155" s="296"/>
      <c r="E155" s="300"/>
      <c r="F155" s="292"/>
      <c r="G155" s="302"/>
    </row>
    <row r="156" spans="1:7" ht="23.25" customHeight="1">
      <c r="A156" s="292"/>
      <c r="B156" s="292"/>
      <c r="C156" s="297"/>
      <c r="D156" s="298"/>
      <c r="E156" s="301"/>
      <c r="F156" s="292"/>
      <c r="G156" s="302"/>
    </row>
    <row r="157" spans="1:7" ht="12.75">
      <c r="A157" s="161">
        <v>1</v>
      </c>
      <c r="B157" s="161">
        <v>2</v>
      </c>
      <c r="C157" s="281">
        <v>3</v>
      </c>
      <c r="D157" s="282"/>
      <c r="E157" s="163">
        <v>4</v>
      </c>
      <c r="F157" s="283">
        <v>5</v>
      </c>
      <c r="G157" s="283"/>
    </row>
    <row r="158" spans="1:7" ht="12.75">
      <c r="A158" s="161"/>
      <c r="B158" s="161"/>
      <c r="C158" s="284"/>
      <c r="D158" s="285"/>
      <c r="E158" s="161"/>
      <c r="F158" s="302">
        <f>SUM(C158*E158)</f>
        <v>0</v>
      </c>
      <c r="G158" s="302"/>
    </row>
    <row r="159" spans="1:7" ht="15">
      <c r="A159" s="275" t="s">
        <v>330</v>
      </c>
      <c r="B159" s="276"/>
      <c r="C159" s="277">
        <f>SUM(C158)</f>
        <v>0</v>
      </c>
      <c r="D159" s="282"/>
      <c r="E159" s="159">
        <f>SUM(E158)</f>
        <v>0</v>
      </c>
      <c r="F159" s="317">
        <f>SUM(F158)</f>
        <v>0</v>
      </c>
      <c r="G159" s="302"/>
    </row>
    <row r="161" spans="2:6" ht="15">
      <c r="B161" s="313" t="s">
        <v>401</v>
      </c>
      <c r="C161" s="313"/>
      <c r="D161" s="313"/>
      <c r="E161" s="313"/>
      <c r="F161" s="313"/>
    </row>
    <row r="162" spans="1:8" ht="12.75">
      <c r="A162" s="292" t="s">
        <v>314</v>
      </c>
      <c r="B162" s="292" t="s">
        <v>1</v>
      </c>
      <c r="C162" s="293" t="s">
        <v>402</v>
      </c>
      <c r="D162" s="294"/>
      <c r="E162" s="299" t="s">
        <v>403</v>
      </c>
      <c r="F162" s="299" t="s">
        <v>404</v>
      </c>
      <c r="G162" s="292" t="s">
        <v>337</v>
      </c>
      <c r="H162" s="302"/>
    </row>
    <row r="163" spans="1:8" ht="12.75">
      <c r="A163" s="292"/>
      <c r="B163" s="292"/>
      <c r="C163" s="295"/>
      <c r="D163" s="296"/>
      <c r="E163" s="300"/>
      <c r="F163" s="300"/>
      <c r="G163" s="292"/>
      <c r="H163" s="302"/>
    </row>
    <row r="164" spans="1:8" ht="20.25" customHeight="1">
      <c r="A164" s="292"/>
      <c r="B164" s="292"/>
      <c r="C164" s="297"/>
      <c r="D164" s="298"/>
      <c r="E164" s="301"/>
      <c r="F164" s="301"/>
      <c r="G164" s="292"/>
      <c r="H164" s="302"/>
    </row>
    <row r="165" spans="1:8" ht="12.75">
      <c r="A165" s="161">
        <v>1</v>
      </c>
      <c r="B165" s="161">
        <v>2</v>
      </c>
      <c r="C165" s="281">
        <v>3</v>
      </c>
      <c r="D165" s="282"/>
      <c r="E165" s="163">
        <v>4</v>
      </c>
      <c r="F165" s="163">
        <v>5</v>
      </c>
      <c r="G165" s="283">
        <v>6</v>
      </c>
      <c r="H165" s="283"/>
    </row>
    <row r="166" spans="1:8" ht="12.75">
      <c r="A166" s="165">
        <v>1</v>
      </c>
      <c r="B166" s="165" t="s">
        <v>476</v>
      </c>
      <c r="C166" s="284"/>
      <c r="D166" s="285"/>
      <c r="E166" s="161"/>
      <c r="F166" s="161"/>
      <c r="G166" s="315">
        <f>'Таблица 2.2'!D115+'Таблица 2.2'!H121</f>
        <v>4175</v>
      </c>
      <c r="H166" s="315"/>
    </row>
    <row r="167" spans="1:8" ht="15">
      <c r="A167" s="275" t="s">
        <v>330</v>
      </c>
      <c r="B167" s="276"/>
      <c r="C167" s="277" t="s">
        <v>331</v>
      </c>
      <c r="D167" s="282"/>
      <c r="E167" s="159" t="s">
        <v>331</v>
      </c>
      <c r="F167" s="159" t="s">
        <v>331</v>
      </c>
      <c r="G167" s="316">
        <f>SUM(G166:H166)</f>
        <v>4175</v>
      </c>
      <c r="H167" s="315"/>
    </row>
    <row r="169" spans="2:6" ht="15">
      <c r="B169" s="313" t="s">
        <v>405</v>
      </c>
      <c r="C169" s="313"/>
      <c r="D169" s="313"/>
      <c r="E169" s="313"/>
      <c r="F169" s="313"/>
    </row>
    <row r="170" spans="1:7" ht="12.75">
      <c r="A170" s="292" t="s">
        <v>314</v>
      </c>
      <c r="B170" s="292" t="s">
        <v>1</v>
      </c>
      <c r="C170" s="293" t="s">
        <v>406</v>
      </c>
      <c r="D170" s="294"/>
      <c r="E170" s="299" t="s">
        <v>407</v>
      </c>
      <c r="F170" s="292" t="s">
        <v>408</v>
      </c>
      <c r="G170" s="302"/>
    </row>
    <row r="171" spans="1:7" ht="12.75">
      <c r="A171" s="292"/>
      <c r="B171" s="292"/>
      <c r="C171" s="295"/>
      <c r="D171" s="296"/>
      <c r="E171" s="300"/>
      <c r="F171" s="292"/>
      <c r="G171" s="302"/>
    </row>
    <row r="172" spans="1:7" ht="21.75" customHeight="1">
      <c r="A172" s="292"/>
      <c r="B172" s="292"/>
      <c r="C172" s="297"/>
      <c r="D172" s="298"/>
      <c r="E172" s="301"/>
      <c r="F172" s="292"/>
      <c r="G172" s="302"/>
    </row>
    <row r="173" spans="1:7" ht="12.75">
      <c r="A173" s="161">
        <v>1</v>
      </c>
      <c r="B173" s="161">
        <v>2</v>
      </c>
      <c r="C173" s="281">
        <v>3</v>
      </c>
      <c r="D173" s="282"/>
      <c r="E173" s="163">
        <v>4</v>
      </c>
      <c r="F173" s="283">
        <v>5</v>
      </c>
      <c r="G173" s="283"/>
    </row>
    <row r="174" spans="1:7" ht="12.75">
      <c r="A174" s="161"/>
      <c r="B174" s="161"/>
      <c r="C174" s="284"/>
      <c r="D174" s="285"/>
      <c r="E174" s="161"/>
      <c r="F174" s="302">
        <f>SUM(C174*E174)</f>
        <v>0</v>
      </c>
      <c r="G174" s="302"/>
    </row>
    <row r="175" spans="1:7" ht="15">
      <c r="A175" s="275" t="s">
        <v>330</v>
      </c>
      <c r="B175" s="276"/>
      <c r="C175" s="277" t="s">
        <v>331</v>
      </c>
      <c r="D175" s="282"/>
      <c r="E175" s="159" t="s">
        <v>331</v>
      </c>
      <c r="F175" s="277" t="s">
        <v>331</v>
      </c>
      <c r="G175" s="282"/>
    </row>
    <row r="177" spans="2:7" ht="15">
      <c r="B177" s="313" t="s">
        <v>503</v>
      </c>
      <c r="C177" s="313"/>
      <c r="D177" s="313"/>
      <c r="E177" s="313"/>
      <c r="F177" s="313"/>
      <c r="G177" s="314"/>
    </row>
    <row r="178" spans="1:7" ht="12.75">
      <c r="A178" s="292" t="s">
        <v>314</v>
      </c>
      <c r="B178" s="292" t="s">
        <v>333</v>
      </c>
      <c r="C178" s="293" t="s">
        <v>410</v>
      </c>
      <c r="D178" s="294"/>
      <c r="E178" s="299" t="s">
        <v>411</v>
      </c>
      <c r="F178" s="292" t="s">
        <v>412</v>
      </c>
      <c r="G178" s="302"/>
    </row>
    <row r="179" spans="1:7" ht="12.75">
      <c r="A179" s="292"/>
      <c r="B179" s="292"/>
      <c r="C179" s="295"/>
      <c r="D179" s="296"/>
      <c r="E179" s="300"/>
      <c r="F179" s="292"/>
      <c r="G179" s="302"/>
    </row>
    <row r="180" spans="1:7" ht="12.75">
      <c r="A180" s="292"/>
      <c r="B180" s="292"/>
      <c r="C180" s="297"/>
      <c r="D180" s="298"/>
      <c r="E180" s="301"/>
      <c r="F180" s="292"/>
      <c r="G180" s="302"/>
    </row>
    <row r="181" spans="1:7" ht="12.75">
      <c r="A181" s="161">
        <v>1</v>
      </c>
      <c r="B181" s="161">
        <v>2</v>
      </c>
      <c r="C181" s="281">
        <v>3</v>
      </c>
      <c r="D181" s="282"/>
      <c r="E181" s="163">
        <v>4</v>
      </c>
      <c r="F181" s="283">
        <v>5</v>
      </c>
      <c r="G181" s="283"/>
    </row>
    <row r="182" spans="1:7" ht="12.75">
      <c r="A182" s="185">
        <v>1</v>
      </c>
      <c r="B182" s="180"/>
      <c r="C182" s="284"/>
      <c r="D182" s="285"/>
      <c r="E182" s="161"/>
      <c r="F182" s="305">
        <f>'Таблица 2.2'!D112</f>
        <v>0</v>
      </c>
      <c r="G182" s="306"/>
    </row>
    <row r="183" spans="1:7" ht="66.75" customHeight="1">
      <c r="A183" s="185">
        <v>2</v>
      </c>
      <c r="B183" s="180" t="s">
        <v>500</v>
      </c>
      <c r="C183" s="284"/>
      <c r="D183" s="285"/>
      <c r="E183" s="161"/>
      <c r="F183" s="310">
        <f>'Таблица 2.2'!H125+'Таблица 2.2'!H123+'Таблица 2.2'!H124</f>
        <v>1886791</v>
      </c>
      <c r="G183" s="311"/>
    </row>
    <row r="184" spans="1:7" ht="15">
      <c r="A184" s="275" t="s">
        <v>330</v>
      </c>
      <c r="B184" s="276"/>
      <c r="C184" s="277" t="s">
        <v>331</v>
      </c>
      <c r="D184" s="282"/>
      <c r="E184" s="159" t="s">
        <v>331</v>
      </c>
      <c r="F184" s="279">
        <f>SUM(F182:G183)</f>
        <v>1886791</v>
      </c>
      <c r="G184" s="312"/>
    </row>
    <row r="186" spans="2:7" ht="15">
      <c r="B186" s="308" t="s">
        <v>413</v>
      </c>
      <c r="C186" s="308"/>
      <c r="D186" s="308"/>
      <c r="E186" s="308"/>
      <c r="F186" s="308"/>
      <c r="G186" s="309"/>
    </row>
    <row r="187" spans="1:6" ht="12.75">
      <c r="A187" s="292" t="s">
        <v>314</v>
      </c>
      <c r="B187" s="292" t="s">
        <v>333</v>
      </c>
      <c r="C187" s="292" t="s">
        <v>414</v>
      </c>
      <c r="D187" s="292"/>
      <c r="E187" s="292" t="s">
        <v>415</v>
      </c>
      <c r="F187" s="302"/>
    </row>
    <row r="188" spans="1:6" ht="12.75">
      <c r="A188" s="292"/>
      <c r="B188" s="292"/>
      <c r="C188" s="292"/>
      <c r="D188" s="292"/>
      <c r="E188" s="292"/>
      <c r="F188" s="302"/>
    </row>
    <row r="189" spans="1:6" ht="12.75">
      <c r="A189" s="292"/>
      <c r="B189" s="292"/>
      <c r="C189" s="292"/>
      <c r="D189" s="292"/>
      <c r="E189" s="292"/>
      <c r="F189" s="302"/>
    </row>
    <row r="190" spans="1:6" ht="12.75">
      <c r="A190" s="161">
        <v>1</v>
      </c>
      <c r="B190" s="161">
        <v>2</v>
      </c>
      <c r="C190" s="281">
        <v>3</v>
      </c>
      <c r="D190" s="282"/>
      <c r="E190" s="283">
        <v>4</v>
      </c>
      <c r="F190" s="283"/>
    </row>
    <row r="191" spans="1:6" ht="140.25">
      <c r="A191" s="185">
        <v>1</v>
      </c>
      <c r="B191" s="180" t="s">
        <v>501</v>
      </c>
      <c r="C191" s="284"/>
      <c r="D191" s="285"/>
      <c r="E191" s="310">
        <f>'Таблица 2.2'!H122</f>
        <v>49229</v>
      </c>
      <c r="F191" s="311"/>
    </row>
    <row r="192" spans="1:6" ht="15">
      <c r="A192" s="275" t="s">
        <v>330</v>
      </c>
      <c r="B192" s="276"/>
      <c r="C192" s="277" t="s">
        <v>331</v>
      </c>
      <c r="D192" s="282"/>
      <c r="E192" s="279">
        <f>SUM(E191)</f>
        <v>49229</v>
      </c>
      <c r="F192" s="312"/>
    </row>
    <row r="194" spans="2:7" ht="34.5" customHeight="1">
      <c r="B194" s="290" t="s">
        <v>417</v>
      </c>
      <c r="C194" s="290"/>
      <c r="D194" s="290"/>
      <c r="E194" s="290"/>
      <c r="F194" s="290"/>
      <c r="G194" s="291"/>
    </row>
    <row r="195" spans="1:7" ht="12.75">
      <c r="A195" s="292" t="s">
        <v>314</v>
      </c>
      <c r="B195" s="292" t="s">
        <v>333</v>
      </c>
      <c r="C195" s="293" t="s">
        <v>418</v>
      </c>
      <c r="D195" s="294"/>
      <c r="E195" s="299" t="s">
        <v>419</v>
      </c>
      <c r="F195" s="292" t="s">
        <v>420</v>
      </c>
      <c r="G195" s="302"/>
    </row>
    <row r="196" spans="1:7" ht="12.75">
      <c r="A196" s="292"/>
      <c r="B196" s="292"/>
      <c r="C196" s="295"/>
      <c r="D196" s="296"/>
      <c r="E196" s="300"/>
      <c r="F196" s="292"/>
      <c r="G196" s="302"/>
    </row>
    <row r="197" spans="1:7" ht="20.25" customHeight="1">
      <c r="A197" s="292"/>
      <c r="B197" s="292"/>
      <c r="C197" s="297"/>
      <c r="D197" s="298"/>
      <c r="E197" s="301"/>
      <c r="F197" s="292"/>
      <c r="G197" s="302"/>
    </row>
    <row r="198" spans="1:7" ht="12.75">
      <c r="A198" s="161">
        <v>1</v>
      </c>
      <c r="B198" s="161">
        <v>2</v>
      </c>
      <c r="C198" s="281">
        <v>3</v>
      </c>
      <c r="D198" s="282"/>
      <c r="E198" s="163">
        <v>4</v>
      </c>
      <c r="F198" s="283">
        <v>5</v>
      </c>
      <c r="G198" s="283"/>
    </row>
    <row r="199" spans="1:7" ht="12.75">
      <c r="A199" s="161">
        <v>1</v>
      </c>
      <c r="B199" s="164" t="s">
        <v>423</v>
      </c>
      <c r="C199" s="284"/>
      <c r="D199" s="285"/>
      <c r="E199" s="166"/>
      <c r="F199" s="360">
        <f>'Таблица 2.2'!H118</f>
        <v>7000</v>
      </c>
      <c r="G199" s="360"/>
    </row>
    <row r="200" spans="1:7" ht="12.75">
      <c r="A200" s="165"/>
      <c r="B200" s="165"/>
      <c r="C200" s="272"/>
      <c r="D200" s="273"/>
      <c r="E200" s="166"/>
      <c r="F200" s="358"/>
      <c r="G200" s="359"/>
    </row>
    <row r="201" spans="1:7" ht="12.75">
      <c r="A201" s="165"/>
      <c r="B201" s="165"/>
      <c r="C201" s="272"/>
      <c r="D201" s="273"/>
      <c r="E201" s="166"/>
      <c r="F201" s="358"/>
      <c r="G201" s="359"/>
    </row>
    <row r="202" spans="1:7" ht="12.75">
      <c r="A202" s="165"/>
      <c r="B202" s="165"/>
      <c r="C202" s="272"/>
      <c r="D202" s="273"/>
      <c r="E202" s="166"/>
      <c r="F202" s="358"/>
      <c r="G202" s="359"/>
    </row>
    <row r="203" spans="1:7" ht="15">
      <c r="A203" s="275" t="s">
        <v>330</v>
      </c>
      <c r="B203" s="276"/>
      <c r="C203" s="277"/>
      <c r="D203" s="278"/>
      <c r="E203" s="167" t="s">
        <v>331</v>
      </c>
      <c r="F203" s="279">
        <f>SUM(F199:G202)</f>
        <v>7000</v>
      </c>
      <c r="G203" s="280"/>
    </row>
  </sheetData>
  <sheetProtection/>
  <mergeCells count="259">
    <mergeCell ref="C1:I4"/>
    <mergeCell ref="D6:G6"/>
    <mergeCell ref="D9:G9"/>
    <mergeCell ref="C11:I11"/>
    <mergeCell ref="A14:G14"/>
    <mergeCell ref="A16:A18"/>
    <mergeCell ref="B16:B18"/>
    <mergeCell ref="C16:C18"/>
    <mergeCell ref="D16:G16"/>
    <mergeCell ref="H16:H18"/>
    <mergeCell ref="I16:I18"/>
    <mergeCell ref="J16:J18"/>
    <mergeCell ref="K16:K18"/>
    <mergeCell ref="D17:D18"/>
    <mergeCell ref="E17:G17"/>
    <mergeCell ref="A21:B21"/>
    <mergeCell ref="C24:H24"/>
    <mergeCell ref="A26:A28"/>
    <mergeCell ref="B26:B28"/>
    <mergeCell ref="C26:D28"/>
    <mergeCell ref="E26:E28"/>
    <mergeCell ref="F26:F28"/>
    <mergeCell ref="G26:G28"/>
    <mergeCell ref="C29:D29"/>
    <mergeCell ref="C30:D30"/>
    <mergeCell ref="A31:B31"/>
    <mergeCell ref="C31:D31"/>
    <mergeCell ref="C34:H34"/>
    <mergeCell ref="A36:A38"/>
    <mergeCell ref="B36:B38"/>
    <mergeCell ref="C36:D38"/>
    <mergeCell ref="E36:E38"/>
    <mergeCell ref="F36:F38"/>
    <mergeCell ref="G36:G38"/>
    <mergeCell ref="C39:D39"/>
    <mergeCell ref="C40:D40"/>
    <mergeCell ref="A41:B41"/>
    <mergeCell ref="C41:D41"/>
    <mergeCell ref="B44:G44"/>
    <mergeCell ref="A46:A48"/>
    <mergeCell ref="B46:D48"/>
    <mergeCell ref="E46:F48"/>
    <mergeCell ref="G46:G48"/>
    <mergeCell ref="B49:D49"/>
    <mergeCell ref="E49:F49"/>
    <mergeCell ref="A50:A51"/>
    <mergeCell ref="B50:D51"/>
    <mergeCell ref="E50:F51"/>
    <mergeCell ref="G50:G51"/>
    <mergeCell ref="A52:A55"/>
    <mergeCell ref="B52:D53"/>
    <mergeCell ref="E52:F55"/>
    <mergeCell ref="G52:G55"/>
    <mergeCell ref="B54:D55"/>
    <mergeCell ref="A56:A57"/>
    <mergeCell ref="B56:D57"/>
    <mergeCell ref="E56:F57"/>
    <mergeCell ref="G56:G57"/>
    <mergeCell ref="A58:A59"/>
    <mergeCell ref="B58:D59"/>
    <mergeCell ref="E58:F59"/>
    <mergeCell ref="G58:G59"/>
    <mergeCell ref="A60:A61"/>
    <mergeCell ref="B60:D61"/>
    <mergeCell ref="E60:F61"/>
    <mergeCell ref="G60:G61"/>
    <mergeCell ref="A62:A65"/>
    <mergeCell ref="B62:D63"/>
    <mergeCell ref="E62:F65"/>
    <mergeCell ref="G62:G65"/>
    <mergeCell ref="B64:D65"/>
    <mergeCell ref="A66:A67"/>
    <mergeCell ref="B66:D67"/>
    <mergeCell ref="E66:F67"/>
    <mergeCell ref="G66:G67"/>
    <mergeCell ref="A68:A69"/>
    <mergeCell ref="B68:D69"/>
    <mergeCell ref="E68:F69"/>
    <mergeCell ref="G68:G69"/>
    <mergeCell ref="A70:A71"/>
    <mergeCell ref="B70:D71"/>
    <mergeCell ref="E70:F71"/>
    <mergeCell ref="G70:G71"/>
    <mergeCell ref="A72:A73"/>
    <mergeCell ref="B72:D73"/>
    <mergeCell ref="E72:F73"/>
    <mergeCell ref="G72:G73"/>
    <mergeCell ref="A74:A75"/>
    <mergeCell ref="B74:D75"/>
    <mergeCell ref="E74:F75"/>
    <mergeCell ref="G74:G75"/>
    <mergeCell ref="A76:A77"/>
    <mergeCell ref="B76:D77"/>
    <mergeCell ref="E76:F77"/>
    <mergeCell ref="G76:G77"/>
    <mergeCell ref="B80:G80"/>
    <mergeCell ref="A82:F82"/>
    <mergeCell ref="A83:F83"/>
    <mergeCell ref="A85:A87"/>
    <mergeCell ref="B85:B87"/>
    <mergeCell ref="C85:D87"/>
    <mergeCell ref="E85:E87"/>
    <mergeCell ref="F85:F87"/>
    <mergeCell ref="C88:D88"/>
    <mergeCell ref="C89:D89"/>
    <mergeCell ref="A90:B90"/>
    <mergeCell ref="C90:D90"/>
    <mergeCell ref="A93:C93"/>
    <mergeCell ref="A94:F97"/>
    <mergeCell ref="B100:G100"/>
    <mergeCell ref="A102:F102"/>
    <mergeCell ref="A103:F103"/>
    <mergeCell ref="A105:A107"/>
    <mergeCell ref="B105:B107"/>
    <mergeCell ref="C105:D107"/>
    <mergeCell ref="E105:E107"/>
    <mergeCell ref="F105:G107"/>
    <mergeCell ref="C108:D108"/>
    <mergeCell ref="F108:G108"/>
    <mergeCell ref="C109:D109"/>
    <mergeCell ref="F109:G109"/>
    <mergeCell ref="A111:B111"/>
    <mergeCell ref="C111:D111"/>
    <mergeCell ref="F111:G111"/>
    <mergeCell ref="C110:D110"/>
    <mergeCell ref="F110:G110"/>
    <mergeCell ref="A114:F114"/>
    <mergeCell ref="A116:F116"/>
    <mergeCell ref="A117:F117"/>
    <mergeCell ref="A119:A121"/>
    <mergeCell ref="B119:B121"/>
    <mergeCell ref="C119:D121"/>
    <mergeCell ref="E119:E121"/>
    <mergeCell ref="F119:G121"/>
    <mergeCell ref="C122:D122"/>
    <mergeCell ref="F122:G122"/>
    <mergeCell ref="C123:D123"/>
    <mergeCell ref="F123:G123"/>
    <mergeCell ref="A124:B124"/>
    <mergeCell ref="C124:D124"/>
    <mergeCell ref="F124:G124"/>
    <mergeCell ref="A127:F127"/>
    <mergeCell ref="A129:F129"/>
    <mergeCell ref="A130:F130"/>
    <mergeCell ref="A132:A134"/>
    <mergeCell ref="B132:B134"/>
    <mergeCell ref="C132:D134"/>
    <mergeCell ref="E132:E134"/>
    <mergeCell ref="F132:G134"/>
    <mergeCell ref="C135:D135"/>
    <mergeCell ref="F135:G135"/>
    <mergeCell ref="C136:D136"/>
    <mergeCell ref="F136:G136"/>
    <mergeCell ref="A137:B137"/>
    <mergeCell ref="C137:D137"/>
    <mergeCell ref="F137:G137"/>
    <mergeCell ref="A140:F140"/>
    <mergeCell ref="A142:F142"/>
    <mergeCell ref="A143:F143"/>
    <mergeCell ref="B145:F145"/>
    <mergeCell ref="A146:A148"/>
    <mergeCell ref="B146:B148"/>
    <mergeCell ref="C146:D148"/>
    <mergeCell ref="E146:E148"/>
    <mergeCell ref="F146:F148"/>
    <mergeCell ref="G146:H148"/>
    <mergeCell ref="C149:D149"/>
    <mergeCell ref="G149:H149"/>
    <mergeCell ref="C150:D150"/>
    <mergeCell ref="G150:H150"/>
    <mergeCell ref="A151:B151"/>
    <mergeCell ref="C151:D151"/>
    <mergeCell ref="G151:H151"/>
    <mergeCell ref="B153:F153"/>
    <mergeCell ref="A154:A156"/>
    <mergeCell ref="B154:B156"/>
    <mergeCell ref="C154:D156"/>
    <mergeCell ref="E154:E156"/>
    <mergeCell ref="F154:G156"/>
    <mergeCell ref="C157:D157"/>
    <mergeCell ref="F157:G157"/>
    <mergeCell ref="C158:D158"/>
    <mergeCell ref="F158:G158"/>
    <mergeCell ref="A159:B159"/>
    <mergeCell ref="C159:D159"/>
    <mergeCell ref="F159:G159"/>
    <mergeCell ref="B161:F161"/>
    <mergeCell ref="A162:A164"/>
    <mergeCell ref="B162:B164"/>
    <mergeCell ref="C162:D164"/>
    <mergeCell ref="E162:E164"/>
    <mergeCell ref="F162:F164"/>
    <mergeCell ref="G162:H164"/>
    <mergeCell ref="C165:D165"/>
    <mergeCell ref="G165:H165"/>
    <mergeCell ref="C166:D166"/>
    <mergeCell ref="G166:H166"/>
    <mergeCell ref="A167:B167"/>
    <mergeCell ref="C167:D167"/>
    <mergeCell ref="G167:H167"/>
    <mergeCell ref="B169:F169"/>
    <mergeCell ref="A170:A172"/>
    <mergeCell ref="B170:B172"/>
    <mergeCell ref="C170:D172"/>
    <mergeCell ref="E170:E172"/>
    <mergeCell ref="F170:G172"/>
    <mergeCell ref="C173:D173"/>
    <mergeCell ref="F173:G173"/>
    <mergeCell ref="C174:D174"/>
    <mergeCell ref="F174:G174"/>
    <mergeCell ref="A175:B175"/>
    <mergeCell ref="C175:D175"/>
    <mergeCell ref="F175:G175"/>
    <mergeCell ref="B177:G177"/>
    <mergeCell ref="A178:A180"/>
    <mergeCell ref="B178:B180"/>
    <mergeCell ref="C178:D180"/>
    <mergeCell ref="E178:E180"/>
    <mergeCell ref="F178:G180"/>
    <mergeCell ref="C181:D181"/>
    <mergeCell ref="F181:G181"/>
    <mergeCell ref="C182:D182"/>
    <mergeCell ref="F182:G182"/>
    <mergeCell ref="A184:B184"/>
    <mergeCell ref="C184:D184"/>
    <mergeCell ref="F184:G184"/>
    <mergeCell ref="C183:D183"/>
    <mergeCell ref="F183:G183"/>
    <mergeCell ref="B186:G186"/>
    <mergeCell ref="A187:A189"/>
    <mergeCell ref="B187:B189"/>
    <mergeCell ref="C187:D189"/>
    <mergeCell ref="E187:F189"/>
    <mergeCell ref="C190:D190"/>
    <mergeCell ref="E190:F190"/>
    <mergeCell ref="C191:D191"/>
    <mergeCell ref="E191:F191"/>
    <mergeCell ref="A192:B192"/>
    <mergeCell ref="C192:D192"/>
    <mergeCell ref="E192:F192"/>
    <mergeCell ref="B194:G194"/>
    <mergeCell ref="F201:G201"/>
    <mergeCell ref="A195:A197"/>
    <mergeCell ref="B195:B197"/>
    <mergeCell ref="C195:D197"/>
    <mergeCell ref="E195:E197"/>
    <mergeCell ref="F195:G197"/>
    <mergeCell ref="C198:D198"/>
    <mergeCell ref="F198:G198"/>
    <mergeCell ref="C202:D202"/>
    <mergeCell ref="F202:G202"/>
    <mergeCell ref="A203:B203"/>
    <mergeCell ref="C203:D203"/>
    <mergeCell ref="F203:G203"/>
    <mergeCell ref="C199:D199"/>
    <mergeCell ref="F199:G199"/>
    <mergeCell ref="C200:D200"/>
    <mergeCell ref="F200:G200"/>
    <mergeCell ref="C201:D20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12.7109375" style="152" customWidth="1"/>
    <col min="2" max="2" width="15.140625" style="152" customWidth="1"/>
    <col min="3" max="10" width="12.7109375" style="152" customWidth="1"/>
    <col min="11" max="16384" width="9.140625" style="152" customWidth="1"/>
  </cols>
  <sheetData>
    <row r="1" spans="3:9" ht="12.75">
      <c r="C1" s="354" t="s">
        <v>545</v>
      </c>
      <c r="D1" s="354"/>
      <c r="E1" s="354"/>
      <c r="F1" s="354"/>
      <c r="G1" s="354"/>
      <c r="H1" s="354"/>
      <c r="I1" s="354"/>
    </row>
    <row r="2" spans="3:9" ht="12.75">
      <c r="C2" s="354"/>
      <c r="D2" s="354"/>
      <c r="E2" s="354"/>
      <c r="F2" s="354"/>
      <c r="G2" s="354"/>
      <c r="H2" s="354"/>
      <c r="I2" s="354"/>
    </row>
    <row r="3" spans="3:9" ht="12.75">
      <c r="C3" s="354"/>
      <c r="D3" s="354"/>
      <c r="E3" s="354"/>
      <c r="F3" s="354"/>
      <c r="G3" s="354"/>
      <c r="H3" s="354"/>
      <c r="I3" s="354"/>
    </row>
    <row r="4" spans="3:9" ht="12.75">
      <c r="C4" s="354"/>
      <c r="D4" s="354"/>
      <c r="E4" s="354"/>
      <c r="F4" s="354"/>
      <c r="G4" s="354"/>
      <c r="H4" s="354"/>
      <c r="I4" s="354"/>
    </row>
    <row r="6" spans="4:7" ht="15">
      <c r="D6" s="318" t="s">
        <v>310</v>
      </c>
      <c r="E6" s="318"/>
      <c r="F6" s="318"/>
      <c r="G6" s="318"/>
    </row>
    <row r="9" spans="4:7" ht="15">
      <c r="D9" s="355" t="s">
        <v>311</v>
      </c>
      <c r="E9" s="355"/>
      <c r="F9" s="355"/>
      <c r="G9" s="355"/>
    </row>
    <row r="11" spans="3:10" ht="15">
      <c r="C11" s="356" t="s">
        <v>429</v>
      </c>
      <c r="D11" s="356"/>
      <c r="E11" s="356"/>
      <c r="F11" s="356"/>
      <c r="G11" s="356"/>
      <c r="H11" s="356"/>
      <c r="I11" s="321"/>
      <c r="J11" s="321"/>
    </row>
    <row r="14" spans="1:9" ht="15">
      <c r="A14" s="318" t="s">
        <v>313</v>
      </c>
      <c r="B14" s="319"/>
      <c r="C14" s="319"/>
      <c r="D14" s="319"/>
      <c r="E14" s="319"/>
      <c r="F14" s="319"/>
      <c r="G14" s="319"/>
      <c r="I14" s="172"/>
    </row>
    <row r="16" spans="1:10" ht="15" customHeight="1">
      <c r="A16" s="292" t="s">
        <v>314</v>
      </c>
      <c r="B16" s="292" t="s">
        <v>315</v>
      </c>
      <c r="C16" s="292" t="s">
        <v>316</v>
      </c>
      <c r="D16" s="343" t="s">
        <v>317</v>
      </c>
      <c r="E16" s="344"/>
      <c r="F16" s="344"/>
      <c r="G16" s="345"/>
      <c r="H16" s="292" t="s">
        <v>318</v>
      </c>
      <c r="I16" s="292" t="s">
        <v>319</v>
      </c>
      <c r="J16" s="346" t="s">
        <v>430</v>
      </c>
    </row>
    <row r="17" spans="1:10" ht="15">
      <c r="A17" s="357"/>
      <c r="B17" s="357"/>
      <c r="C17" s="357"/>
      <c r="D17" s="336" t="s">
        <v>23</v>
      </c>
      <c r="E17" s="347" t="s">
        <v>6</v>
      </c>
      <c r="F17" s="348"/>
      <c r="G17" s="349"/>
      <c r="H17" s="292"/>
      <c r="I17" s="292"/>
      <c r="J17" s="346"/>
    </row>
    <row r="18" spans="1:10" ht="120" customHeight="1">
      <c r="A18" s="357"/>
      <c r="B18" s="357"/>
      <c r="C18" s="357"/>
      <c r="D18" s="336"/>
      <c r="E18" s="169" t="s">
        <v>322</v>
      </c>
      <c r="F18" s="169" t="s">
        <v>323</v>
      </c>
      <c r="G18" s="169" t="s">
        <v>324</v>
      </c>
      <c r="H18" s="292"/>
      <c r="I18" s="292"/>
      <c r="J18" s="346"/>
    </row>
    <row r="19" spans="1:10" ht="15">
      <c r="A19" s="154">
        <v>1</v>
      </c>
      <c r="B19" s="154">
        <v>2</v>
      </c>
      <c r="C19" s="154">
        <v>3</v>
      </c>
      <c r="D19" s="154">
        <v>4</v>
      </c>
      <c r="E19" s="154">
        <v>5</v>
      </c>
      <c r="F19" s="154">
        <v>6</v>
      </c>
      <c r="G19" s="154">
        <v>7</v>
      </c>
      <c r="H19" s="154">
        <v>8</v>
      </c>
      <c r="I19" s="154">
        <v>9</v>
      </c>
      <c r="J19" s="154">
        <v>11</v>
      </c>
    </row>
    <row r="20" spans="1:10" ht="27.75" customHeight="1">
      <c r="A20" s="154"/>
      <c r="B20" s="171"/>
      <c r="C20" s="154"/>
      <c r="D20" s="154">
        <f>E20+F20+G20</f>
        <v>0</v>
      </c>
      <c r="E20" s="154"/>
      <c r="F20" s="154"/>
      <c r="G20" s="154"/>
      <c r="H20" s="154">
        <v>0</v>
      </c>
      <c r="I20" s="154"/>
      <c r="J20" s="154"/>
    </row>
    <row r="21" spans="1:10" ht="15">
      <c r="A21" s="339" t="s">
        <v>330</v>
      </c>
      <c r="B21" s="340"/>
      <c r="C21" s="158">
        <f>SUM(C20:C20)</f>
        <v>0</v>
      </c>
      <c r="D21" s="154"/>
      <c r="E21" s="159" t="s">
        <v>331</v>
      </c>
      <c r="F21" s="159" t="s">
        <v>331</v>
      </c>
      <c r="G21" s="159" t="s">
        <v>331</v>
      </c>
      <c r="H21" s="159" t="s">
        <v>331</v>
      </c>
      <c r="I21" s="159" t="s">
        <v>331</v>
      </c>
      <c r="J21" s="154"/>
    </row>
    <row r="24" spans="3:8" ht="30.75" customHeight="1">
      <c r="C24" s="342" t="s">
        <v>332</v>
      </c>
      <c r="D24" s="342"/>
      <c r="E24" s="342"/>
      <c r="F24" s="342"/>
      <c r="G24" s="342"/>
      <c r="H24" s="342"/>
    </row>
    <row r="26" spans="1:7" ht="12.75">
      <c r="A26" s="292" t="s">
        <v>314</v>
      </c>
      <c r="B26" s="292" t="s">
        <v>333</v>
      </c>
      <c r="C26" s="293" t="s">
        <v>334</v>
      </c>
      <c r="D26" s="294"/>
      <c r="E26" s="299" t="s">
        <v>335</v>
      </c>
      <c r="F26" s="299" t="s">
        <v>336</v>
      </c>
      <c r="G26" s="299" t="s">
        <v>337</v>
      </c>
    </row>
    <row r="27" spans="1:7" ht="12.75">
      <c r="A27" s="292"/>
      <c r="B27" s="292"/>
      <c r="C27" s="295"/>
      <c r="D27" s="296"/>
      <c r="E27" s="300"/>
      <c r="F27" s="300"/>
      <c r="G27" s="300"/>
    </row>
    <row r="28" spans="1:7" ht="23.25" customHeight="1">
      <c r="A28" s="292"/>
      <c r="B28" s="292"/>
      <c r="C28" s="297"/>
      <c r="D28" s="298"/>
      <c r="E28" s="301"/>
      <c r="F28" s="301"/>
      <c r="G28" s="301"/>
    </row>
    <row r="29" spans="1:7" ht="12.75">
      <c r="A29" s="161">
        <v>1</v>
      </c>
      <c r="B29" s="161">
        <v>2</v>
      </c>
      <c r="C29" s="281">
        <v>3</v>
      </c>
      <c r="D29" s="282"/>
      <c r="E29" s="161">
        <v>4</v>
      </c>
      <c r="F29" s="161">
        <v>5</v>
      </c>
      <c r="G29" s="161">
        <v>6</v>
      </c>
    </row>
    <row r="30" spans="1:7" ht="26.25" customHeight="1">
      <c r="A30" s="161"/>
      <c r="B30" s="161"/>
      <c r="C30" s="284"/>
      <c r="D30" s="285"/>
      <c r="E30" s="161"/>
      <c r="F30" s="161"/>
      <c r="G30" s="161">
        <f>C30*D30*E30</f>
        <v>0</v>
      </c>
    </row>
    <row r="31" spans="1:7" ht="15">
      <c r="A31" s="339" t="s">
        <v>330</v>
      </c>
      <c r="B31" s="340"/>
      <c r="C31" s="277" t="s">
        <v>331</v>
      </c>
      <c r="D31" s="282"/>
      <c r="E31" s="154" t="s">
        <v>331</v>
      </c>
      <c r="F31" s="154" t="s">
        <v>331</v>
      </c>
      <c r="G31" s="154">
        <f>SUM(G30)</f>
        <v>0</v>
      </c>
    </row>
    <row r="34" spans="3:8" ht="15">
      <c r="C34" s="341" t="s">
        <v>338</v>
      </c>
      <c r="D34" s="341"/>
      <c r="E34" s="341"/>
      <c r="F34" s="341"/>
      <c r="G34" s="341"/>
      <c r="H34" s="341"/>
    </row>
    <row r="36" spans="1:7" ht="12.75">
      <c r="A36" s="292" t="s">
        <v>314</v>
      </c>
      <c r="B36" s="292" t="s">
        <v>333</v>
      </c>
      <c r="C36" s="293" t="s">
        <v>339</v>
      </c>
      <c r="D36" s="294"/>
      <c r="E36" s="299" t="s">
        <v>340</v>
      </c>
      <c r="F36" s="299" t="s">
        <v>341</v>
      </c>
      <c r="G36" s="299" t="s">
        <v>337</v>
      </c>
    </row>
    <row r="37" spans="1:7" ht="12.75">
      <c r="A37" s="292"/>
      <c r="B37" s="292"/>
      <c r="C37" s="295"/>
      <c r="D37" s="296"/>
      <c r="E37" s="300"/>
      <c r="F37" s="300"/>
      <c r="G37" s="300"/>
    </row>
    <row r="38" spans="1:7" ht="21.75" customHeight="1">
      <c r="A38" s="292"/>
      <c r="B38" s="292"/>
      <c r="C38" s="297"/>
      <c r="D38" s="298"/>
      <c r="E38" s="301"/>
      <c r="F38" s="301"/>
      <c r="G38" s="301"/>
    </row>
    <row r="39" spans="1:7" ht="12.75">
      <c r="A39" s="161">
        <v>1</v>
      </c>
      <c r="B39" s="161">
        <v>2</v>
      </c>
      <c r="C39" s="281">
        <v>3</v>
      </c>
      <c r="D39" s="282"/>
      <c r="E39" s="161">
        <v>4</v>
      </c>
      <c r="F39" s="161">
        <v>5</v>
      </c>
      <c r="G39" s="161">
        <v>6</v>
      </c>
    </row>
    <row r="40" spans="1:7" ht="12.75">
      <c r="A40" s="161"/>
      <c r="B40" s="161"/>
      <c r="C40" s="284"/>
      <c r="D40" s="285"/>
      <c r="E40" s="161"/>
      <c r="F40" s="161"/>
      <c r="G40" s="161">
        <f>C40*D40*E40</f>
        <v>0</v>
      </c>
    </row>
    <row r="41" spans="1:7" ht="15">
      <c r="A41" s="339" t="s">
        <v>330</v>
      </c>
      <c r="B41" s="340"/>
      <c r="C41" s="277" t="s">
        <v>331</v>
      </c>
      <c r="D41" s="282"/>
      <c r="E41" s="154" t="s">
        <v>331</v>
      </c>
      <c r="F41" s="154" t="s">
        <v>331</v>
      </c>
      <c r="G41" s="154">
        <f>SUM(G40)</f>
        <v>0</v>
      </c>
    </row>
    <row r="44" spans="2:7" ht="60" customHeight="1">
      <c r="B44" s="318" t="s">
        <v>342</v>
      </c>
      <c r="C44" s="319"/>
      <c r="D44" s="319"/>
      <c r="E44" s="319"/>
      <c r="F44" s="319"/>
      <c r="G44" s="319"/>
    </row>
    <row r="46" spans="1:7" ht="12.75">
      <c r="A46" s="292" t="s">
        <v>314</v>
      </c>
      <c r="B46" s="292" t="s">
        <v>343</v>
      </c>
      <c r="C46" s="292"/>
      <c r="D46" s="292"/>
      <c r="E46" s="292" t="s">
        <v>344</v>
      </c>
      <c r="F46" s="292"/>
      <c r="G46" s="292" t="s">
        <v>345</v>
      </c>
    </row>
    <row r="47" spans="1:7" ht="12.75">
      <c r="A47" s="292"/>
      <c r="B47" s="292"/>
      <c r="C47" s="292"/>
      <c r="D47" s="292"/>
      <c r="E47" s="292"/>
      <c r="F47" s="292"/>
      <c r="G47" s="292"/>
    </row>
    <row r="48" spans="1:7" ht="29.25" customHeight="1">
      <c r="A48" s="292"/>
      <c r="B48" s="292"/>
      <c r="C48" s="292"/>
      <c r="D48" s="292"/>
      <c r="E48" s="292"/>
      <c r="F48" s="292"/>
      <c r="G48" s="292"/>
    </row>
    <row r="49" spans="1:7" ht="15">
      <c r="A49" s="170">
        <v>1</v>
      </c>
      <c r="B49" s="292">
        <v>2</v>
      </c>
      <c r="C49" s="292"/>
      <c r="D49" s="292"/>
      <c r="E49" s="292">
        <v>3</v>
      </c>
      <c r="F49" s="292"/>
      <c r="G49" s="170">
        <v>4</v>
      </c>
    </row>
    <row r="50" spans="1:7" ht="12.75">
      <c r="A50" s="292">
        <v>1</v>
      </c>
      <c r="B50" s="292" t="s">
        <v>346</v>
      </c>
      <c r="C50" s="336"/>
      <c r="D50" s="336"/>
      <c r="E50" s="292" t="s">
        <v>331</v>
      </c>
      <c r="F50" s="336"/>
      <c r="G50" s="292">
        <f>SUM(G52+G56+G58)</f>
        <v>0</v>
      </c>
    </row>
    <row r="51" spans="1:7" ht="22.5" customHeight="1">
      <c r="A51" s="336"/>
      <c r="B51" s="336"/>
      <c r="C51" s="336"/>
      <c r="D51" s="336"/>
      <c r="E51" s="336"/>
      <c r="F51" s="336"/>
      <c r="G51" s="336"/>
    </row>
    <row r="52" spans="1:7" ht="12.75">
      <c r="A52" s="335" t="s">
        <v>347</v>
      </c>
      <c r="B52" s="317" t="s">
        <v>6</v>
      </c>
      <c r="C52" s="317"/>
      <c r="D52" s="317"/>
      <c r="E52" s="317"/>
      <c r="F52" s="317"/>
      <c r="G52" s="317"/>
    </row>
    <row r="53" spans="1:7" ht="12.75">
      <c r="A53" s="335"/>
      <c r="B53" s="317"/>
      <c r="C53" s="317"/>
      <c r="D53" s="317"/>
      <c r="E53" s="317"/>
      <c r="F53" s="317"/>
      <c r="G53" s="317"/>
    </row>
    <row r="54" spans="1:7" ht="12.75">
      <c r="A54" s="335"/>
      <c r="B54" s="317" t="s">
        <v>348</v>
      </c>
      <c r="C54" s="317"/>
      <c r="D54" s="317"/>
      <c r="E54" s="317"/>
      <c r="F54" s="317"/>
      <c r="G54" s="317"/>
    </row>
    <row r="55" spans="1:7" ht="12.75">
      <c r="A55" s="335"/>
      <c r="B55" s="317"/>
      <c r="C55" s="317"/>
      <c r="D55" s="317"/>
      <c r="E55" s="317"/>
      <c r="F55" s="317"/>
      <c r="G55" s="317"/>
    </row>
    <row r="56" spans="1:7" ht="12.75">
      <c r="A56" s="333" t="s">
        <v>349</v>
      </c>
      <c r="B56" s="317" t="s">
        <v>350</v>
      </c>
      <c r="C56" s="317"/>
      <c r="D56" s="317"/>
      <c r="E56" s="317"/>
      <c r="F56" s="317"/>
      <c r="G56" s="370">
        <v>0</v>
      </c>
    </row>
    <row r="57" spans="1:7" ht="12.75">
      <c r="A57" s="334"/>
      <c r="B57" s="317"/>
      <c r="C57" s="317"/>
      <c r="D57" s="317"/>
      <c r="E57" s="317"/>
      <c r="F57" s="317"/>
      <c r="G57" s="370"/>
    </row>
    <row r="58" spans="1:7" ht="12.75">
      <c r="A58" s="333" t="s">
        <v>351</v>
      </c>
      <c r="B58" s="317" t="s">
        <v>352</v>
      </c>
      <c r="C58" s="317"/>
      <c r="D58" s="317"/>
      <c r="E58" s="317"/>
      <c r="F58" s="317"/>
      <c r="G58" s="370">
        <v>0</v>
      </c>
    </row>
    <row r="59" spans="1:7" ht="55.5" customHeight="1">
      <c r="A59" s="334"/>
      <c r="B59" s="317"/>
      <c r="C59" s="317"/>
      <c r="D59" s="317"/>
      <c r="E59" s="317"/>
      <c r="F59" s="317"/>
      <c r="G59" s="370"/>
    </row>
    <row r="60" spans="1:7" ht="12.75">
      <c r="A60" s="333" t="s">
        <v>353</v>
      </c>
      <c r="B60" s="317" t="s">
        <v>354</v>
      </c>
      <c r="C60" s="317"/>
      <c r="D60" s="317"/>
      <c r="E60" s="293" t="s">
        <v>331</v>
      </c>
      <c r="F60" s="294"/>
      <c r="G60" s="370">
        <f>G62+G70+G72</f>
        <v>0</v>
      </c>
    </row>
    <row r="61" spans="1:7" ht="32.25" customHeight="1">
      <c r="A61" s="334"/>
      <c r="B61" s="317"/>
      <c r="C61" s="317"/>
      <c r="D61" s="317"/>
      <c r="E61" s="297"/>
      <c r="F61" s="298"/>
      <c r="G61" s="370"/>
    </row>
    <row r="62" spans="1:7" ht="12.75">
      <c r="A62" s="335" t="s">
        <v>355</v>
      </c>
      <c r="B62" s="317" t="s">
        <v>6</v>
      </c>
      <c r="C62" s="317"/>
      <c r="D62" s="317"/>
      <c r="E62" s="317"/>
      <c r="F62" s="317"/>
      <c r="G62" s="317"/>
    </row>
    <row r="63" spans="1:7" ht="12.75">
      <c r="A63" s="335"/>
      <c r="B63" s="317"/>
      <c r="C63" s="317"/>
      <c r="D63" s="317"/>
      <c r="E63" s="317"/>
      <c r="F63" s="317"/>
      <c r="G63" s="317"/>
    </row>
    <row r="64" spans="1:7" ht="12.75">
      <c r="A64" s="335"/>
      <c r="B64" s="317" t="s">
        <v>356</v>
      </c>
      <c r="C64" s="317"/>
      <c r="D64" s="317"/>
      <c r="E64" s="317"/>
      <c r="F64" s="317"/>
      <c r="G64" s="317"/>
    </row>
    <row r="65" spans="1:7" ht="36" customHeight="1">
      <c r="A65" s="335"/>
      <c r="B65" s="317"/>
      <c r="C65" s="317"/>
      <c r="D65" s="317"/>
      <c r="E65" s="317"/>
      <c r="F65" s="317"/>
      <c r="G65" s="317"/>
    </row>
    <row r="66" spans="1:7" ht="12.75">
      <c r="A66" s="323" t="s">
        <v>357</v>
      </c>
      <c r="B66" s="317" t="s">
        <v>358</v>
      </c>
      <c r="C66" s="317"/>
      <c r="D66" s="317"/>
      <c r="E66" s="293" t="s">
        <v>331</v>
      </c>
      <c r="F66" s="294"/>
      <c r="G66" s="370">
        <v>0</v>
      </c>
    </row>
    <row r="67" spans="1:7" ht="34.5" customHeight="1">
      <c r="A67" s="324"/>
      <c r="B67" s="317"/>
      <c r="C67" s="317"/>
      <c r="D67" s="317"/>
      <c r="E67" s="297"/>
      <c r="F67" s="298"/>
      <c r="G67" s="370"/>
    </row>
    <row r="68" spans="1:7" ht="12.75">
      <c r="A68" s="323" t="s">
        <v>359</v>
      </c>
      <c r="B68" s="292">
        <v>2</v>
      </c>
      <c r="C68" s="292"/>
      <c r="D68" s="292"/>
      <c r="E68" s="293">
        <v>3</v>
      </c>
      <c r="F68" s="294"/>
      <c r="G68" s="332">
        <v>4</v>
      </c>
    </row>
    <row r="69" spans="1:7" ht="12.75">
      <c r="A69" s="324"/>
      <c r="B69" s="292"/>
      <c r="C69" s="292"/>
      <c r="D69" s="292"/>
      <c r="E69" s="297"/>
      <c r="F69" s="298"/>
      <c r="G69" s="332"/>
    </row>
    <row r="70" spans="1:7" ht="12.75">
      <c r="A70" s="323" t="s">
        <v>360</v>
      </c>
      <c r="B70" s="317" t="s">
        <v>361</v>
      </c>
      <c r="C70" s="317"/>
      <c r="D70" s="317"/>
      <c r="E70" s="293"/>
      <c r="F70" s="294"/>
      <c r="G70" s="370"/>
    </row>
    <row r="71" spans="1:7" ht="44.25" customHeight="1">
      <c r="A71" s="324"/>
      <c r="B71" s="317"/>
      <c r="C71" s="317"/>
      <c r="D71" s="317"/>
      <c r="E71" s="297"/>
      <c r="F71" s="298"/>
      <c r="G71" s="370"/>
    </row>
    <row r="72" spans="1:7" ht="12.75">
      <c r="A72" s="323" t="s">
        <v>362</v>
      </c>
      <c r="B72" s="317" t="s">
        <v>363</v>
      </c>
      <c r="C72" s="317"/>
      <c r="D72" s="317"/>
      <c r="E72" s="293"/>
      <c r="F72" s="294"/>
      <c r="G72" s="370">
        <v>0</v>
      </c>
    </row>
    <row r="73" spans="1:7" ht="51.75" customHeight="1">
      <c r="A73" s="324"/>
      <c r="B73" s="317"/>
      <c r="C73" s="317"/>
      <c r="D73" s="317"/>
      <c r="E73" s="297"/>
      <c r="F73" s="298"/>
      <c r="G73" s="370"/>
    </row>
    <row r="74" spans="1:7" ht="12.75">
      <c r="A74" s="323" t="s">
        <v>364</v>
      </c>
      <c r="B74" s="317" t="s">
        <v>365</v>
      </c>
      <c r="C74" s="317"/>
      <c r="D74" s="317"/>
      <c r="E74" s="293"/>
      <c r="F74" s="294"/>
      <c r="G74" s="370"/>
    </row>
    <row r="75" spans="1:7" ht="35.25" customHeight="1">
      <c r="A75" s="324"/>
      <c r="B75" s="317"/>
      <c r="C75" s="317"/>
      <c r="D75" s="317"/>
      <c r="E75" s="297"/>
      <c r="F75" s="298"/>
      <c r="G75" s="370"/>
    </row>
    <row r="76" spans="1:7" ht="12.75">
      <c r="A76" s="323"/>
      <c r="B76" s="326" t="s">
        <v>330</v>
      </c>
      <c r="C76" s="327"/>
      <c r="D76" s="328"/>
      <c r="E76" s="293" t="s">
        <v>331</v>
      </c>
      <c r="F76" s="294"/>
      <c r="G76" s="370">
        <f>G50+G60+G74</f>
        <v>0</v>
      </c>
    </row>
    <row r="77" spans="1:7" ht="12.75">
      <c r="A77" s="324"/>
      <c r="B77" s="329"/>
      <c r="C77" s="330"/>
      <c r="D77" s="331"/>
      <c r="E77" s="297"/>
      <c r="F77" s="298"/>
      <c r="G77" s="370"/>
    </row>
    <row r="80" spans="2:7" ht="15">
      <c r="B80" s="318" t="s">
        <v>366</v>
      </c>
      <c r="C80" s="318"/>
      <c r="D80" s="318"/>
      <c r="E80" s="318"/>
      <c r="F80" s="318"/>
      <c r="G80" s="319"/>
    </row>
    <row r="82" spans="1:6" ht="15">
      <c r="A82" s="320" t="s">
        <v>367</v>
      </c>
      <c r="B82" s="320"/>
      <c r="C82" s="320"/>
      <c r="D82" s="320"/>
      <c r="E82" s="320"/>
      <c r="F82" s="320"/>
    </row>
    <row r="83" spans="1:6" ht="15">
      <c r="A83" s="320" t="s">
        <v>368</v>
      </c>
      <c r="B83" s="321"/>
      <c r="C83" s="321"/>
      <c r="D83" s="321"/>
      <c r="E83" s="321"/>
      <c r="F83" s="321"/>
    </row>
    <row r="85" spans="1:6" ht="12.75">
      <c r="A85" s="292" t="s">
        <v>314</v>
      </c>
      <c r="B85" s="292" t="s">
        <v>333</v>
      </c>
      <c r="C85" s="293" t="s">
        <v>369</v>
      </c>
      <c r="D85" s="294"/>
      <c r="E85" s="299" t="s">
        <v>370</v>
      </c>
      <c r="F85" s="299" t="s">
        <v>371</v>
      </c>
    </row>
    <row r="86" spans="1:6" ht="12.75">
      <c r="A86" s="292"/>
      <c r="B86" s="292"/>
      <c r="C86" s="295"/>
      <c r="D86" s="296"/>
      <c r="E86" s="300"/>
      <c r="F86" s="300"/>
    </row>
    <row r="87" spans="1:6" ht="12.75">
      <c r="A87" s="292"/>
      <c r="B87" s="292"/>
      <c r="C87" s="297"/>
      <c r="D87" s="298"/>
      <c r="E87" s="301"/>
      <c r="F87" s="301"/>
    </row>
    <row r="88" spans="1:6" ht="12.75">
      <c r="A88" s="161">
        <v>1</v>
      </c>
      <c r="B88" s="161">
        <v>2</v>
      </c>
      <c r="C88" s="281">
        <v>3</v>
      </c>
      <c r="D88" s="282"/>
      <c r="E88" s="161">
        <v>4</v>
      </c>
      <c r="F88" s="161">
        <v>5</v>
      </c>
    </row>
    <row r="89" spans="1:6" ht="12.75">
      <c r="A89" s="161"/>
      <c r="B89" s="161"/>
      <c r="C89" s="284"/>
      <c r="D89" s="285"/>
      <c r="E89" s="161"/>
      <c r="F89" s="161">
        <f>C89*E89</f>
        <v>0</v>
      </c>
    </row>
    <row r="90" spans="1:6" ht="15">
      <c r="A90" s="275" t="s">
        <v>330</v>
      </c>
      <c r="B90" s="276"/>
      <c r="C90" s="277" t="s">
        <v>331</v>
      </c>
      <c r="D90" s="282"/>
      <c r="E90" s="159" t="s">
        <v>331</v>
      </c>
      <c r="F90" s="154">
        <f>SUM(F89)</f>
        <v>0</v>
      </c>
    </row>
    <row r="93" spans="1:3" ht="12.75">
      <c r="A93" s="319" t="s">
        <v>372</v>
      </c>
      <c r="B93" s="319"/>
      <c r="C93" s="319"/>
    </row>
    <row r="94" spans="1:6" ht="12.75">
      <c r="A94" s="322" t="s">
        <v>373</v>
      </c>
      <c r="B94" s="322"/>
      <c r="C94" s="322"/>
      <c r="D94" s="322"/>
      <c r="E94" s="322"/>
      <c r="F94" s="322"/>
    </row>
    <row r="95" spans="1:6" ht="12.75">
      <c r="A95" s="322"/>
      <c r="B95" s="322"/>
      <c r="C95" s="322"/>
      <c r="D95" s="322"/>
      <c r="E95" s="322"/>
      <c r="F95" s="322"/>
    </row>
    <row r="96" spans="1:6" ht="12.75">
      <c r="A96" s="322"/>
      <c r="B96" s="322"/>
      <c r="C96" s="322"/>
      <c r="D96" s="322"/>
      <c r="E96" s="322"/>
      <c r="F96" s="322"/>
    </row>
    <row r="97" spans="1:6" ht="12.75">
      <c r="A97" s="322"/>
      <c r="B97" s="322"/>
      <c r="C97" s="322"/>
      <c r="D97" s="322"/>
      <c r="E97" s="322"/>
      <c r="F97" s="322"/>
    </row>
    <row r="100" spans="2:7" ht="15">
      <c r="B100" s="318" t="s">
        <v>374</v>
      </c>
      <c r="C100" s="318"/>
      <c r="D100" s="318"/>
      <c r="E100" s="318"/>
      <c r="F100" s="318"/>
      <c r="G100" s="319"/>
    </row>
    <row r="102" spans="1:6" ht="15">
      <c r="A102" s="320" t="s">
        <v>375</v>
      </c>
      <c r="B102" s="320"/>
      <c r="C102" s="320"/>
      <c r="D102" s="320"/>
      <c r="E102" s="320"/>
      <c r="F102" s="320"/>
    </row>
    <row r="103" spans="1:6" ht="15">
      <c r="A103" s="320" t="s">
        <v>376</v>
      </c>
      <c r="B103" s="321"/>
      <c r="C103" s="321"/>
      <c r="D103" s="321"/>
      <c r="E103" s="321"/>
      <c r="F103" s="321"/>
    </row>
    <row r="105" spans="1:7" ht="12.75">
      <c r="A105" s="292" t="s">
        <v>314</v>
      </c>
      <c r="B105" s="292" t="s">
        <v>333</v>
      </c>
      <c r="C105" s="293" t="s">
        <v>377</v>
      </c>
      <c r="D105" s="294"/>
      <c r="E105" s="299" t="s">
        <v>378</v>
      </c>
      <c r="F105" s="292" t="s">
        <v>379</v>
      </c>
      <c r="G105" s="302"/>
    </row>
    <row r="106" spans="1:7" ht="12.75">
      <c r="A106" s="292"/>
      <c r="B106" s="292"/>
      <c r="C106" s="295"/>
      <c r="D106" s="296"/>
      <c r="E106" s="300"/>
      <c r="F106" s="292"/>
      <c r="G106" s="302"/>
    </row>
    <row r="107" spans="1:7" ht="33" customHeight="1">
      <c r="A107" s="292"/>
      <c r="B107" s="292"/>
      <c r="C107" s="297"/>
      <c r="D107" s="298"/>
      <c r="E107" s="301"/>
      <c r="F107" s="292"/>
      <c r="G107" s="302"/>
    </row>
    <row r="108" spans="1:7" ht="12.75">
      <c r="A108" s="161">
        <v>1</v>
      </c>
      <c r="B108" s="161">
        <v>2</v>
      </c>
      <c r="C108" s="281">
        <v>3</v>
      </c>
      <c r="D108" s="282"/>
      <c r="E108" s="163">
        <v>4</v>
      </c>
      <c r="F108" s="283">
        <v>5</v>
      </c>
      <c r="G108" s="283"/>
    </row>
    <row r="109" spans="1:7" ht="18" customHeight="1">
      <c r="A109" s="161"/>
      <c r="B109" s="164"/>
      <c r="C109" s="284"/>
      <c r="D109" s="285"/>
      <c r="E109" s="161"/>
      <c r="F109" s="368"/>
      <c r="G109" s="368"/>
    </row>
    <row r="110" spans="1:7" ht="15">
      <c r="A110" s="275" t="s">
        <v>330</v>
      </c>
      <c r="B110" s="276"/>
      <c r="C110" s="277"/>
      <c r="D110" s="282"/>
      <c r="E110" s="159" t="s">
        <v>331</v>
      </c>
      <c r="F110" s="369">
        <f>SUM(F109)</f>
        <v>0</v>
      </c>
      <c r="G110" s="368"/>
    </row>
    <row r="113" spans="1:6" ht="13.5">
      <c r="A113" s="318" t="s">
        <v>382</v>
      </c>
      <c r="B113" s="319"/>
      <c r="C113" s="319"/>
      <c r="D113" s="319"/>
      <c r="E113" s="319"/>
      <c r="F113" s="319"/>
    </row>
    <row r="115" spans="1:6" ht="15">
      <c r="A115" s="320" t="s">
        <v>383</v>
      </c>
      <c r="B115" s="320"/>
      <c r="C115" s="320"/>
      <c r="D115" s="320"/>
      <c r="E115" s="320"/>
      <c r="F115" s="320"/>
    </row>
    <row r="116" spans="1:6" ht="15">
      <c r="A116" s="320" t="s">
        <v>376</v>
      </c>
      <c r="B116" s="321"/>
      <c r="C116" s="321"/>
      <c r="D116" s="321"/>
      <c r="E116" s="321"/>
      <c r="F116" s="321"/>
    </row>
    <row r="118" spans="1:7" ht="12.75">
      <c r="A118" s="292" t="s">
        <v>314</v>
      </c>
      <c r="B118" s="292" t="s">
        <v>1</v>
      </c>
      <c r="C118" s="293" t="s">
        <v>369</v>
      </c>
      <c r="D118" s="294"/>
      <c r="E118" s="299" t="s">
        <v>370</v>
      </c>
      <c r="F118" s="292" t="s">
        <v>384</v>
      </c>
      <c r="G118" s="302"/>
    </row>
    <row r="119" spans="1:7" ht="12.75">
      <c r="A119" s="292"/>
      <c r="B119" s="292"/>
      <c r="C119" s="295"/>
      <c r="D119" s="296"/>
      <c r="E119" s="300"/>
      <c r="F119" s="292"/>
      <c r="G119" s="302"/>
    </row>
    <row r="120" spans="1:7" ht="12.75">
      <c r="A120" s="292"/>
      <c r="B120" s="292"/>
      <c r="C120" s="297"/>
      <c r="D120" s="298"/>
      <c r="E120" s="301"/>
      <c r="F120" s="292"/>
      <c r="G120" s="302"/>
    </row>
    <row r="121" spans="1:7" ht="12.75">
      <c r="A121" s="161">
        <v>1</v>
      </c>
      <c r="B121" s="161">
        <v>2</v>
      </c>
      <c r="C121" s="281">
        <v>3</v>
      </c>
      <c r="D121" s="282"/>
      <c r="E121" s="163">
        <v>4</v>
      </c>
      <c r="F121" s="283">
        <v>5</v>
      </c>
      <c r="G121" s="283"/>
    </row>
    <row r="122" spans="1:7" ht="12.75">
      <c r="A122" s="161"/>
      <c r="B122" s="161"/>
      <c r="C122" s="284"/>
      <c r="D122" s="285"/>
      <c r="E122" s="161"/>
      <c r="F122" s="302">
        <f>C122*E122</f>
        <v>0</v>
      </c>
      <c r="G122" s="302"/>
    </row>
    <row r="123" spans="1:7" ht="15">
      <c r="A123" s="275" t="s">
        <v>330</v>
      </c>
      <c r="B123" s="276"/>
      <c r="C123" s="277" t="s">
        <v>331</v>
      </c>
      <c r="D123" s="282"/>
      <c r="E123" s="159" t="s">
        <v>331</v>
      </c>
      <c r="F123" s="317">
        <f>SUM(F122)</f>
        <v>0</v>
      </c>
      <c r="G123" s="302"/>
    </row>
    <row r="126" spans="1:6" ht="13.5">
      <c r="A126" s="318" t="s">
        <v>385</v>
      </c>
      <c r="B126" s="319"/>
      <c r="C126" s="319"/>
      <c r="D126" s="319"/>
      <c r="E126" s="319"/>
      <c r="F126" s="319"/>
    </row>
    <row r="128" spans="1:6" ht="15">
      <c r="A128" s="320" t="s">
        <v>386</v>
      </c>
      <c r="B128" s="320"/>
      <c r="C128" s="320"/>
      <c r="D128" s="320"/>
      <c r="E128" s="320"/>
      <c r="F128" s="320"/>
    </row>
    <row r="129" spans="1:6" ht="15">
      <c r="A129" s="320" t="s">
        <v>387</v>
      </c>
      <c r="B129" s="321"/>
      <c r="C129" s="321"/>
      <c r="D129" s="321"/>
      <c r="E129" s="321"/>
      <c r="F129" s="321"/>
    </row>
    <row r="131" spans="1:7" ht="12.75">
      <c r="A131" s="292" t="s">
        <v>314</v>
      </c>
      <c r="B131" s="292" t="s">
        <v>1</v>
      </c>
      <c r="C131" s="293" t="s">
        <v>369</v>
      </c>
      <c r="D131" s="294"/>
      <c r="E131" s="299" t="s">
        <v>370</v>
      </c>
      <c r="F131" s="292" t="s">
        <v>384</v>
      </c>
      <c r="G131" s="302"/>
    </row>
    <row r="132" spans="1:7" ht="12.75">
      <c r="A132" s="292"/>
      <c r="B132" s="292"/>
      <c r="C132" s="295"/>
      <c r="D132" s="296"/>
      <c r="E132" s="300"/>
      <c r="F132" s="292"/>
      <c r="G132" s="302"/>
    </row>
    <row r="133" spans="1:7" ht="12.75">
      <c r="A133" s="292"/>
      <c r="B133" s="292"/>
      <c r="C133" s="297"/>
      <c r="D133" s="298"/>
      <c r="E133" s="301"/>
      <c r="F133" s="292"/>
      <c r="G133" s="302"/>
    </row>
    <row r="134" spans="1:7" ht="12.75">
      <c r="A134" s="161">
        <v>1</v>
      </c>
      <c r="B134" s="161">
        <v>2</v>
      </c>
      <c r="C134" s="281">
        <v>3</v>
      </c>
      <c r="D134" s="282"/>
      <c r="E134" s="163">
        <v>4</v>
      </c>
      <c r="F134" s="283">
        <v>5</v>
      </c>
      <c r="G134" s="283"/>
    </row>
    <row r="135" spans="1:7" ht="12.75">
      <c r="A135" s="161"/>
      <c r="B135" s="161"/>
      <c r="C135" s="284"/>
      <c r="D135" s="285"/>
      <c r="E135" s="161"/>
      <c r="F135" s="302">
        <f>C135*E135</f>
        <v>0</v>
      </c>
      <c r="G135" s="302"/>
    </row>
    <row r="136" spans="1:7" ht="15">
      <c r="A136" s="275" t="s">
        <v>330</v>
      </c>
      <c r="B136" s="276"/>
      <c r="C136" s="277" t="s">
        <v>331</v>
      </c>
      <c r="D136" s="282"/>
      <c r="E136" s="159" t="s">
        <v>331</v>
      </c>
      <c r="F136" s="317">
        <f>SUM(F135)</f>
        <v>0</v>
      </c>
      <c r="G136" s="302"/>
    </row>
    <row r="139" spans="1:6" ht="13.5">
      <c r="A139" s="318" t="s">
        <v>389</v>
      </c>
      <c r="B139" s="319"/>
      <c r="C139" s="319"/>
      <c r="D139" s="319"/>
      <c r="E139" s="319"/>
      <c r="F139" s="319"/>
    </row>
    <row r="141" spans="1:6" ht="15">
      <c r="A141" s="320" t="s">
        <v>390</v>
      </c>
      <c r="B141" s="320"/>
      <c r="C141" s="320"/>
      <c r="D141" s="320"/>
      <c r="E141" s="320"/>
      <c r="F141" s="320"/>
    </row>
    <row r="142" spans="1:6" ht="15">
      <c r="A142" s="320" t="s">
        <v>391</v>
      </c>
      <c r="B142" s="321"/>
      <c r="C142" s="321"/>
      <c r="D142" s="321"/>
      <c r="E142" s="321"/>
      <c r="F142" s="321"/>
    </row>
    <row r="144" spans="2:6" ht="15">
      <c r="B144" s="313" t="s">
        <v>392</v>
      </c>
      <c r="C144" s="313"/>
      <c r="D144" s="313"/>
      <c r="E144" s="313"/>
      <c r="F144" s="313"/>
    </row>
    <row r="145" spans="1:8" ht="12.75">
      <c r="A145" s="292" t="s">
        <v>314</v>
      </c>
      <c r="B145" s="292" t="s">
        <v>333</v>
      </c>
      <c r="C145" s="293" t="s">
        <v>393</v>
      </c>
      <c r="D145" s="294"/>
      <c r="E145" s="299" t="s">
        <v>394</v>
      </c>
      <c r="F145" s="299" t="s">
        <v>395</v>
      </c>
      <c r="G145" s="292" t="s">
        <v>337</v>
      </c>
      <c r="H145" s="302"/>
    </row>
    <row r="146" spans="1:8" ht="12.75">
      <c r="A146" s="292"/>
      <c r="B146" s="292"/>
      <c r="C146" s="295"/>
      <c r="D146" s="296"/>
      <c r="E146" s="300"/>
      <c r="F146" s="300"/>
      <c r="G146" s="292"/>
      <c r="H146" s="302"/>
    </row>
    <row r="147" spans="1:8" ht="18" customHeight="1">
      <c r="A147" s="292"/>
      <c r="B147" s="292"/>
      <c r="C147" s="297"/>
      <c r="D147" s="298"/>
      <c r="E147" s="301"/>
      <c r="F147" s="301"/>
      <c r="G147" s="292"/>
      <c r="H147" s="302"/>
    </row>
    <row r="148" spans="1:8" ht="12.75">
      <c r="A148" s="161">
        <v>1</v>
      </c>
      <c r="B148" s="161">
        <v>2</v>
      </c>
      <c r="C148" s="281">
        <v>3</v>
      </c>
      <c r="D148" s="282"/>
      <c r="E148" s="163">
        <v>4</v>
      </c>
      <c r="F148" s="163">
        <v>5</v>
      </c>
      <c r="G148" s="283">
        <v>6</v>
      </c>
      <c r="H148" s="283"/>
    </row>
    <row r="149" spans="1:8" ht="12.75">
      <c r="A149" s="161"/>
      <c r="B149" s="165"/>
      <c r="C149" s="284"/>
      <c r="D149" s="285"/>
      <c r="E149" s="161"/>
      <c r="F149" s="161"/>
      <c r="G149" s="368"/>
      <c r="H149" s="368"/>
    </row>
    <row r="150" spans="1:8" ht="15">
      <c r="A150" s="275" t="s">
        <v>330</v>
      </c>
      <c r="B150" s="276"/>
      <c r="C150" s="277" t="s">
        <v>331</v>
      </c>
      <c r="D150" s="282"/>
      <c r="E150" s="159" t="s">
        <v>331</v>
      </c>
      <c r="F150" s="159" t="s">
        <v>331</v>
      </c>
      <c r="G150" s="369"/>
      <c r="H150" s="368"/>
    </row>
    <row r="152" spans="2:6" ht="15">
      <c r="B152" s="313" t="s">
        <v>398</v>
      </c>
      <c r="C152" s="313"/>
      <c r="D152" s="313"/>
      <c r="E152" s="313"/>
      <c r="F152" s="313"/>
    </row>
    <row r="153" spans="1:7" ht="12.75">
      <c r="A153" s="292" t="s">
        <v>314</v>
      </c>
      <c r="B153" s="292" t="s">
        <v>333</v>
      </c>
      <c r="C153" s="293" t="s">
        <v>399</v>
      </c>
      <c r="D153" s="294"/>
      <c r="E153" s="299" t="s">
        <v>400</v>
      </c>
      <c r="F153" s="292" t="s">
        <v>371</v>
      </c>
      <c r="G153" s="302"/>
    </row>
    <row r="154" spans="1:7" ht="12.75">
      <c r="A154" s="292"/>
      <c r="B154" s="292"/>
      <c r="C154" s="295"/>
      <c r="D154" s="296"/>
      <c r="E154" s="300"/>
      <c r="F154" s="292"/>
      <c r="G154" s="302"/>
    </row>
    <row r="155" spans="1:7" ht="23.25" customHeight="1">
      <c r="A155" s="292"/>
      <c r="B155" s="292"/>
      <c r="C155" s="297"/>
      <c r="D155" s="298"/>
      <c r="E155" s="301"/>
      <c r="F155" s="292"/>
      <c r="G155" s="302"/>
    </row>
    <row r="156" spans="1:7" ht="12.75">
      <c r="A156" s="161">
        <v>1</v>
      </c>
      <c r="B156" s="161">
        <v>2</v>
      </c>
      <c r="C156" s="281">
        <v>3</v>
      </c>
      <c r="D156" s="282"/>
      <c r="E156" s="163">
        <v>4</v>
      </c>
      <c r="F156" s="283">
        <v>5</v>
      </c>
      <c r="G156" s="283"/>
    </row>
    <row r="157" spans="1:7" ht="12.75">
      <c r="A157" s="161"/>
      <c r="B157" s="161"/>
      <c r="C157" s="284"/>
      <c r="D157" s="285"/>
      <c r="E157" s="161"/>
      <c r="F157" s="302">
        <f>SUM(C157*E157)</f>
        <v>0</v>
      </c>
      <c r="G157" s="302"/>
    </row>
    <row r="158" spans="1:7" ht="15">
      <c r="A158" s="275" t="s">
        <v>330</v>
      </c>
      <c r="B158" s="276"/>
      <c r="C158" s="277">
        <f>SUM(C157)</f>
        <v>0</v>
      </c>
      <c r="D158" s="282"/>
      <c r="E158" s="159">
        <f>SUM(E157)</f>
        <v>0</v>
      </c>
      <c r="F158" s="317">
        <f>SUM(F157)</f>
        <v>0</v>
      </c>
      <c r="G158" s="302"/>
    </row>
    <row r="160" spans="2:6" ht="15">
      <c r="B160" s="313" t="s">
        <v>401</v>
      </c>
      <c r="C160" s="313"/>
      <c r="D160" s="313"/>
      <c r="E160" s="313"/>
      <c r="F160" s="313"/>
    </row>
    <row r="161" spans="1:8" ht="12.75">
      <c r="A161" s="292" t="s">
        <v>314</v>
      </c>
      <c r="B161" s="292" t="s">
        <v>1</v>
      </c>
      <c r="C161" s="293" t="s">
        <v>402</v>
      </c>
      <c r="D161" s="294"/>
      <c r="E161" s="299" t="s">
        <v>403</v>
      </c>
      <c r="F161" s="299" t="s">
        <v>404</v>
      </c>
      <c r="G161" s="292" t="s">
        <v>337</v>
      </c>
      <c r="H161" s="302"/>
    </row>
    <row r="162" spans="1:8" ht="12.75">
      <c r="A162" s="292"/>
      <c r="B162" s="292"/>
      <c r="C162" s="295"/>
      <c r="D162" s="296"/>
      <c r="E162" s="300"/>
      <c r="F162" s="300"/>
      <c r="G162" s="292"/>
      <c r="H162" s="302"/>
    </row>
    <row r="163" spans="1:8" ht="18.75" customHeight="1">
      <c r="A163" s="292"/>
      <c r="B163" s="292"/>
      <c r="C163" s="297"/>
      <c r="D163" s="298"/>
      <c r="E163" s="301"/>
      <c r="F163" s="301"/>
      <c r="G163" s="292"/>
      <c r="H163" s="302"/>
    </row>
    <row r="164" spans="1:8" ht="12.75">
      <c r="A164" s="161">
        <v>1</v>
      </c>
      <c r="B164" s="161">
        <v>2</v>
      </c>
      <c r="C164" s="281">
        <v>3</v>
      </c>
      <c r="D164" s="282"/>
      <c r="E164" s="163">
        <v>4</v>
      </c>
      <c r="F164" s="163">
        <v>5</v>
      </c>
      <c r="G164" s="283">
        <v>6</v>
      </c>
      <c r="H164" s="283"/>
    </row>
    <row r="165" spans="1:8" ht="12.75">
      <c r="A165" s="165"/>
      <c r="B165" s="165"/>
      <c r="C165" s="284"/>
      <c r="D165" s="285"/>
      <c r="E165" s="161"/>
      <c r="F165" s="161"/>
      <c r="G165" s="368"/>
      <c r="H165" s="368"/>
    </row>
    <row r="166" spans="1:8" ht="15">
      <c r="A166" s="275" t="s">
        <v>330</v>
      </c>
      <c r="B166" s="276"/>
      <c r="C166" s="277" t="s">
        <v>331</v>
      </c>
      <c r="D166" s="282"/>
      <c r="E166" s="159" t="s">
        <v>331</v>
      </c>
      <c r="F166" s="159" t="s">
        <v>331</v>
      </c>
      <c r="G166" s="369">
        <f>SUM(G165:H165)</f>
        <v>0</v>
      </c>
      <c r="H166" s="368"/>
    </row>
    <row r="168" spans="2:6" ht="15">
      <c r="B168" s="313" t="s">
        <v>405</v>
      </c>
      <c r="C168" s="313"/>
      <c r="D168" s="313"/>
      <c r="E168" s="313"/>
      <c r="F168" s="313"/>
    </row>
    <row r="169" spans="1:7" ht="12.75">
      <c r="A169" s="292" t="s">
        <v>314</v>
      </c>
      <c r="B169" s="292" t="s">
        <v>1</v>
      </c>
      <c r="C169" s="293" t="s">
        <v>406</v>
      </c>
      <c r="D169" s="294"/>
      <c r="E169" s="299" t="s">
        <v>407</v>
      </c>
      <c r="F169" s="292" t="s">
        <v>408</v>
      </c>
      <c r="G169" s="302"/>
    </row>
    <row r="170" spans="1:7" ht="12.75">
      <c r="A170" s="292"/>
      <c r="B170" s="292"/>
      <c r="C170" s="295"/>
      <c r="D170" s="296"/>
      <c r="E170" s="300"/>
      <c r="F170" s="292"/>
      <c r="G170" s="302"/>
    </row>
    <row r="171" spans="1:7" ht="12.75">
      <c r="A171" s="292"/>
      <c r="B171" s="292"/>
      <c r="C171" s="297"/>
      <c r="D171" s="298"/>
      <c r="E171" s="301"/>
      <c r="F171" s="292"/>
      <c r="G171" s="302"/>
    </row>
    <row r="172" spans="1:7" ht="12.75">
      <c r="A172" s="161">
        <v>1</v>
      </c>
      <c r="B172" s="161">
        <v>2</v>
      </c>
      <c r="C172" s="281">
        <v>3</v>
      </c>
      <c r="D172" s="282"/>
      <c r="E172" s="163">
        <v>4</v>
      </c>
      <c r="F172" s="283">
        <v>5</v>
      </c>
      <c r="G172" s="283"/>
    </row>
    <row r="173" spans="1:7" ht="12.75">
      <c r="A173" s="161"/>
      <c r="B173" s="161"/>
      <c r="C173" s="284"/>
      <c r="D173" s="285"/>
      <c r="E173" s="161"/>
      <c r="F173" s="302">
        <f>SUM(C173*E173)</f>
        <v>0</v>
      </c>
      <c r="G173" s="302"/>
    </row>
    <row r="174" spans="1:7" ht="15">
      <c r="A174" s="275" t="s">
        <v>330</v>
      </c>
      <c r="B174" s="276"/>
      <c r="C174" s="277" t="s">
        <v>331</v>
      </c>
      <c r="D174" s="282"/>
      <c r="E174" s="159" t="s">
        <v>331</v>
      </c>
      <c r="F174" s="277" t="s">
        <v>331</v>
      </c>
      <c r="G174" s="282"/>
    </row>
    <row r="176" spans="2:7" ht="15">
      <c r="B176" s="313" t="s">
        <v>409</v>
      </c>
      <c r="C176" s="313"/>
      <c r="D176" s="313"/>
      <c r="E176" s="313"/>
      <c r="F176" s="313"/>
      <c r="G176" s="314"/>
    </row>
    <row r="177" spans="1:7" ht="12.75">
      <c r="A177" s="292" t="s">
        <v>314</v>
      </c>
      <c r="B177" s="292" t="s">
        <v>333</v>
      </c>
      <c r="C177" s="293" t="s">
        <v>410</v>
      </c>
      <c r="D177" s="294"/>
      <c r="E177" s="299" t="s">
        <v>411</v>
      </c>
      <c r="F177" s="292" t="s">
        <v>412</v>
      </c>
      <c r="G177" s="302"/>
    </row>
    <row r="178" spans="1:7" ht="12.75">
      <c r="A178" s="292"/>
      <c r="B178" s="292"/>
      <c r="C178" s="295"/>
      <c r="D178" s="296"/>
      <c r="E178" s="300"/>
      <c r="F178" s="292"/>
      <c r="G178" s="302"/>
    </row>
    <row r="179" spans="1:7" ht="12.75">
      <c r="A179" s="292"/>
      <c r="B179" s="292"/>
      <c r="C179" s="297"/>
      <c r="D179" s="298"/>
      <c r="E179" s="301"/>
      <c r="F179" s="292"/>
      <c r="G179" s="302"/>
    </row>
    <row r="180" spans="1:7" ht="12.75">
      <c r="A180" s="161">
        <v>1</v>
      </c>
      <c r="B180" s="161">
        <v>2</v>
      </c>
      <c r="C180" s="281">
        <v>3</v>
      </c>
      <c r="D180" s="282"/>
      <c r="E180" s="163">
        <v>4</v>
      </c>
      <c r="F180" s="283">
        <v>5</v>
      </c>
      <c r="G180" s="283"/>
    </row>
    <row r="181" spans="1:7" ht="12.75">
      <c r="A181" s="161">
        <v>1</v>
      </c>
      <c r="B181" s="161"/>
      <c r="C181" s="284"/>
      <c r="D181" s="285"/>
      <c r="E181" s="161"/>
      <c r="F181" s="315">
        <v>0</v>
      </c>
      <c r="G181" s="315"/>
    </row>
    <row r="182" spans="1:7" ht="15">
      <c r="A182" s="275" t="s">
        <v>330</v>
      </c>
      <c r="B182" s="276"/>
      <c r="C182" s="277" t="s">
        <v>331</v>
      </c>
      <c r="D182" s="282"/>
      <c r="E182" s="159" t="s">
        <v>331</v>
      </c>
      <c r="F182" s="279">
        <f>SUM(F181)</f>
        <v>0</v>
      </c>
      <c r="G182" s="312"/>
    </row>
    <row r="184" spans="2:7" ht="15">
      <c r="B184" s="308" t="s">
        <v>413</v>
      </c>
      <c r="C184" s="308"/>
      <c r="D184" s="308"/>
      <c r="E184" s="308"/>
      <c r="F184" s="308"/>
      <c r="G184" s="309"/>
    </row>
    <row r="185" spans="1:6" ht="12.75">
      <c r="A185" s="292" t="s">
        <v>314</v>
      </c>
      <c r="B185" s="292" t="s">
        <v>333</v>
      </c>
      <c r="C185" s="292" t="s">
        <v>414</v>
      </c>
      <c r="D185" s="292"/>
      <c r="E185" s="292" t="s">
        <v>415</v>
      </c>
      <c r="F185" s="302"/>
    </row>
    <row r="186" spans="1:6" ht="12.75">
      <c r="A186" s="292"/>
      <c r="B186" s="292"/>
      <c r="C186" s="292"/>
      <c r="D186" s="292"/>
      <c r="E186" s="292"/>
      <c r="F186" s="302"/>
    </row>
    <row r="187" spans="1:6" ht="12.75">
      <c r="A187" s="292"/>
      <c r="B187" s="292"/>
      <c r="C187" s="292"/>
      <c r="D187" s="292"/>
      <c r="E187" s="292"/>
      <c r="F187" s="302"/>
    </row>
    <row r="188" spans="1:6" ht="12.75">
      <c r="A188" s="161">
        <v>1</v>
      </c>
      <c r="B188" s="161">
        <v>2</v>
      </c>
      <c r="C188" s="281">
        <v>3</v>
      </c>
      <c r="D188" s="282"/>
      <c r="E188" s="283">
        <v>4</v>
      </c>
      <c r="F188" s="283"/>
    </row>
    <row r="189" spans="1:7" ht="38.25">
      <c r="A189" s="185">
        <v>1</v>
      </c>
      <c r="B189" s="201" t="s">
        <v>504</v>
      </c>
      <c r="C189" s="305"/>
      <c r="D189" s="306"/>
      <c r="E189" s="365">
        <v>10000</v>
      </c>
      <c r="F189" s="366"/>
      <c r="G189" s="199"/>
    </row>
    <row r="190" spans="1:6" ht="25.5">
      <c r="A190" s="185">
        <v>2</v>
      </c>
      <c r="B190" s="198" t="s">
        <v>493</v>
      </c>
      <c r="C190" s="305"/>
      <c r="D190" s="306"/>
      <c r="E190" s="367">
        <v>20000</v>
      </c>
      <c r="F190" s="367"/>
    </row>
    <row r="191" spans="1:6" ht="15">
      <c r="A191" s="275" t="s">
        <v>330</v>
      </c>
      <c r="B191" s="276"/>
      <c r="C191" s="277" t="s">
        <v>331</v>
      </c>
      <c r="D191" s="282"/>
      <c r="E191" s="279">
        <f>SUM(E189:F190)</f>
        <v>30000</v>
      </c>
      <c r="F191" s="312"/>
    </row>
    <row r="193" spans="2:7" ht="34.5" customHeight="1">
      <c r="B193" s="290" t="s">
        <v>417</v>
      </c>
      <c r="C193" s="290"/>
      <c r="D193" s="290"/>
      <c r="E193" s="290"/>
      <c r="F193" s="290"/>
      <c r="G193" s="291"/>
    </row>
    <row r="194" spans="1:7" ht="12.75">
      <c r="A194" s="292" t="s">
        <v>314</v>
      </c>
      <c r="B194" s="292" t="s">
        <v>333</v>
      </c>
      <c r="C194" s="293" t="s">
        <v>418</v>
      </c>
      <c r="D194" s="294"/>
      <c r="E194" s="299" t="s">
        <v>419</v>
      </c>
      <c r="F194" s="292" t="s">
        <v>420</v>
      </c>
      <c r="G194" s="302"/>
    </row>
    <row r="195" spans="1:7" ht="12.75">
      <c r="A195" s="292"/>
      <c r="B195" s="292"/>
      <c r="C195" s="295"/>
      <c r="D195" s="296"/>
      <c r="E195" s="300"/>
      <c r="F195" s="292"/>
      <c r="G195" s="302"/>
    </row>
    <row r="196" spans="1:7" ht="20.25" customHeight="1">
      <c r="A196" s="292"/>
      <c r="B196" s="292"/>
      <c r="C196" s="297"/>
      <c r="D196" s="298"/>
      <c r="E196" s="301"/>
      <c r="F196" s="292"/>
      <c r="G196" s="302"/>
    </row>
    <row r="197" spans="1:7" ht="12.75">
      <c r="A197" s="161">
        <v>1</v>
      </c>
      <c r="B197" s="161">
        <v>2</v>
      </c>
      <c r="C197" s="281">
        <v>3</v>
      </c>
      <c r="D197" s="282"/>
      <c r="E197" s="163">
        <v>4</v>
      </c>
      <c r="F197" s="283">
        <v>5</v>
      </c>
      <c r="G197" s="283"/>
    </row>
    <row r="198" spans="1:7" ht="12.75">
      <c r="A198" s="161">
        <v>1</v>
      </c>
      <c r="B198" s="164" t="s">
        <v>423</v>
      </c>
      <c r="C198" s="284"/>
      <c r="D198" s="285"/>
      <c r="E198" s="166"/>
      <c r="F198" s="360">
        <f>'Таблица 2.2'!H90</f>
        <v>89706</v>
      </c>
      <c r="G198" s="360"/>
    </row>
    <row r="199" spans="1:7" ht="12.75">
      <c r="A199" s="161">
        <v>2</v>
      </c>
      <c r="B199" s="164" t="s">
        <v>425</v>
      </c>
      <c r="C199" s="284"/>
      <c r="D199" s="285"/>
      <c r="E199" s="166"/>
      <c r="F199" s="360">
        <f>'Таблица 2.2'!H89</f>
        <v>2839</v>
      </c>
      <c r="G199" s="360"/>
    </row>
    <row r="200" spans="1:7" ht="12.75">
      <c r="A200" s="161">
        <v>3</v>
      </c>
      <c r="B200" s="164" t="s">
        <v>505</v>
      </c>
      <c r="C200" s="284"/>
      <c r="D200" s="285"/>
      <c r="E200" s="166"/>
      <c r="F200" s="360">
        <v>5800</v>
      </c>
      <c r="G200" s="360"/>
    </row>
    <row r="201" spans="1:7" ht="12.75">
      <c r="A201" s="161">
        <v>4</v>
      </c>
      <c r="B201" s="164" t="s">
        <v>506</v>
      </c>
      <c r="C201" s="284"/>
      <c r="D201" s="285"/>
      <c r="E201" s="166"/>
      <c r="F201" s="360">
        <v>1615</v>
      </c>
      <c r="G201" s="360"/>
    </row>
    <row r="202" spans="1:7" ht="12.75">
      <c r="A202" s="161">
        <v>4</v>
      </c>
      <c r="B202" s="164" t="s">
        <v>478</v>
      </c>
      <c r="C202" s="284"/>
      <c r="D202" s="285"/>
      <c r="E202" s="166"/>
      <c r="F202" s="360">
        <v>2400</v>
      </c>
      <c r="G202" s="360"/>
    </row>
    <row r="203" spans="1:8" ht="15">
      <c r="A203" s="275" t="s">
        <v>330</v>
      </c>
      <c r="B203" s="276"/>
      <c r="C203" s="277"/>
      <c r="D203" s="278"/>
      <c r="E203" s="167" t="s">
        <v>331</v>
      </c>
      <c r="F203" s="279">
        <f>SUM(F198:G202)</f>
        <v>102360</v>
      </c>
      <c r="G203" s="280"/>
      <c r="H203" s="200"/>
    </row>
  </sheetData>
  <sheetProtection/>
  <mergeCells count="258">
    <mergeCell ref="C1:I4"/>
    <mergeCell ref="D6:G6"/>
    <mergeCell ref="D9:G9"/>
    <mergeCell ref="C11:J11"/>
    <mergeCell ref="A14:G14"/>
    <mergeCell ref="A16:A18"/>
    <mergeCell ref="B16:B18"/>
    <mergeCell ref="C16:C18"/>
    <mergeCell ref="D16:G16"/>
    <mergeCell ref="H16:H18"/>
    <mergeCell ref="I16:I18"/>
    <mergeCell ref="J16:J18"/>
    <mergeCell ref="D17:D18"/>
    <mergeCell ref="E17:G17"/>
    <mergeCell ref="A21:B21"/>
    <mergeCell ref="C24:H24"/>
    <mergeCell ref="A26:A28"/>
    <mergeCell ref="B26:B28"/>
    <mergeCell ref="C26:D28"/>
    <mergeCell ref="E26:E28"/>
    <mergeCell ref="F26:F28"/>
    <mergeCell ref="G26:G28"/>
    <mergeCell ref="C29:D29"/>
    <mergeCell ref="C30:D30"/>
    <mergeCell ref="A31:B31"/>
    <mergeCell ref="C31:D31"/>
    <mergeCell ref="C34:H34"/>
    <mergeCell ref="A36:A38"/>
    <mergeCell ref="B36:B38"/>
    <mergeCell ref="C36:D38"/>
    <mergeCell ref="E36:E38"/>
    <mergeCell ref="F36:F38"/>
    <mergeCell ref="G36:G38"/>
    <mergeCell ref="C39:D39"/>
    <mergeCell ref="C40:D40"/>
    <mergeCell ref="A41:B41"/>
    <mergeCell ref="C41:D41"/>
    <mergeCell ref="B44:G44"/>
    <mergeCell ref="A46:A48"/>
    <mergeCell ref="B46:D48"/>
    <mergeCell ref="E46:F48"/>
    <mergeCell ref="G46:G48"/>
    <mergeCell ref="B49:D49"/>
    <mergeCell ref="E49:F49"/>
    <mergeCell ref="A50:A51"/>
    <mergeCell ref="B50:D51"/>
    <mergeCell ref="E50:F51"/>
    <mergeCell ref="G50:G51"/>
    <mergeCell ref="A52:A55"/>
    <mergeCell ref="B52:D53"/>
    <mergeCell ref="E52:F55"/>
    <mergeCell ref="G52:G55"/>
    <mergeCell ref="B54:D55"/>
    <mergeCell ref="A56:A57"/>
    <mergeCell ref="B56:D57"/>
    <mergeCell ref="E56:F57"/>
    <mergeCell ref="G56:G57"/>
    <mergeCell ref="A58:A59"/>
    <mergeCell ref="B58:D59"/>
    <mergeCell ref="E58:F59"/>
    <mergeCell ref="G58:G59"/>
    <mergeCell ref="A60:A61"/>
    <mergeCell ref="B60:D61"/>
    <mergeCell ref="E60:F61"/>
    <mergeCell ref="G60:G61"/>
    <mergeCell ref="A62:A65"/>
    <mergeCell ref="B62:D63"/>
    <mergeCell ref="E62:F65"/>
    <mergeCell ref="G62:G65"/>
    <mergeCell ref="B64:D65"/>
    <mergeCell ref="A66:A67"/>
    <mergeCell ref="B66:D67"/>
    <mergeCell ref="E66:F67"/>
    <mergeCell ref="G66:G67"/>
    <mergeCell ref="A68:A69"/>
    <mergeCell ref="B68:D69"/>
    <mergeCell ref="E68:F69"/>
    <mergeCell ref="G68:G69"/>
    <mergeCell ref="A70:A71"/>
    <mergeCell ref="B70:D71"/>
    <mergeCell ref="E70:F71"/>
    <mergeCell ref="G70:G71"/>
    <mergeCell ref="A72:A73"/>
    <mergeCell ref="B72:D73"/>
    <mergeCell ref="E72:F73"/>
    <mergeCell ref="G72:G73"/>
    <mergeCell ref="A74:A75"/>
    <mergeCell ref="B74:D75"/>
    <mergeCell ref="E74:F75"/>
    <mergeCell ref="G74:G75"/>
    <mergeCell ref="A76:A77"/>
    <mergeCell ref="B76:D77"/>
    <mergeCell ref="E76:F77"/>
    <mergeCell ref="G76:G77"/>
    <mergeCell ref="B80:G80"/>
    <mergeCell ref="A82:F82"/>
    <mergeCell ref="A83:F83"/>
    <mergeCell ref="A85:A87"/>
    <mergeCell ref="B85:B87"/>
    <mergeCell ref="C85:D87"/>
    <mergeCell ref="E85:E87"/>
    <mergeCell ref="F85:F87"/>
    <mergeCell ref="C88:D88"/>
    <mergeCell ref="C89:D89"/>
    <mergeCell ref="A90:B90"/>
    <mergeCell ref="C90:D90"/>
    <mergeCell ref="A93:C93"/>
    <mergeCell ref="A94:F97"/>
    <mergeCell ref="B100:G100"/>
    <mergeCell ref="A102:F102"/>
    <mergeCell ref="A103:F103"/>
    <mergeCell ref="A105:A107"/>
    <mergeCell ref="B105:B107"/>
    <mergeCell ref="C105:D107"/>
    <mergeCell ref="E105:E107"/>
    <mergeCell ref="F105:G107"/>
    <mergeCell ref="C108:D108"/>
    <mergeCell ref="F108:G108"/>
    <mergeCell ref="C109:D109"/>
    <mergeCell ref="F109:G109"/>
    <mergeCell ref="A110:B110"/>
    <mergeCell ref="C110:D110"/>
    <mergeCell ref="F110:G110"/>
    <mergeCell ref="A113:F113"/>
    <mergeCell ref="A115:F115"/>
    <mergeCell ref="A116:F116"/>
    <mergeCell ref="A118:A120"/>
    <mergeCell ref="B118:B120"/>
    <mergeCell ref="C118:D120"/>
    <mergeCell ref="E118:E120"/>
    <mergeCell ref="F118:G120"/>
    <mergeCell ref="C121:D121"/>
    <mergeCell ref="F121:G121"/>
    <mergeCell ref="C122:D122"/>
    <mergeCell ref="F122:G122"/>
    <mergeCell ref="A123:B123"/>
    <mergeCell ref="C123:D123"/>
    <mergeCell ref="F123:G123"/>
    <mergeCell ref="A126:F126"/>
    <mergeCell ref="A128:F128"/>
    <mergeCell ref="A129:F129"/>
    <mergeCell ref="A131:A133"/>
    <mergeCell ref="B131:B133"/>
    <mergeCell ref="C131:D133"/>
    <mergeCell ref="E131:E133"/>
    <mergeCell ref="F131:G133"/>
    <mergeCell ref="C134:D134"/>
    <mergeCell ref="F134:G134"/>
    <mergeCell ref="C135:D135"/>
    <mergeCell ref="F135:G135"/>
    <mergeCell ref="A136:B136"/>
    <mergeCell ref="C136:D136"/>
    <mergeCell ref="F136:G136"/>
    <mergeCell ref="A139:F139"/>
    <mergeCell ref="A141:F141"/>
    <mergeCell ref="A142:F142"/>
    <mergeCell ref="B144:F144"/>
    <mergeCell ref="A145:A147"/>
    <mergeCell ref="B145:B147"/>
    <mergeCell ref="C145:D147"/>
    <mergeCell ref="E145:E147"/>
    <mergeCell ref="F145:F147"/>
    <mergeCell ref="G145:H147"/>
    <mergeCell ref="C148:D148"/>
    <mergeCell ref="G148:H148"/>
    <mergeCell ref="C149:D149"/>
    <mergeCell ref="G149:H149"/>
    <mergeCell ref="A150:B150"/>
    <mergeCell ref="C150:D150"/>
    <mergeCell ref="G150:H150"/>
    <mergeCell ref="B152:F152"/>
    <mergeCell ref="A153:A155"/>
    <mergeCell ref="B153:B155"/>
    <mergeCell ref="C153:D155"/>
    <mergeCell ref="E153:E155"/>
    <mergeCell ref="F153:G155"/>
    <mergeCell ref="C156:D156"/>
    <mergeCell ref="F156:G156"/>
    <mergeCell ref="C157:D157"/>
    <mergeCell ref="F157:G157"/>
    <mergeCell ref="A158:B158"/>
    <mergeCell ref="C158:D158"/>
    <mergeCell ref="F158:G158"/>
    <mergeCell ref="B160:F160"/>
    <mergeCell ref="A161:A163"/>
    <mergeCell ref="B161:B163"/>
    <mergeCell ref="C161:D163"/>
    <mergeCell ref="E161:E163"/>
    <mergeCell ref="F161:F163"/>
    <mergeCell ref="G161:H163"/>
    <mergeCell ref="C164:D164"/>
    <mergeCell ref="G164:H164"/>
    <mergeCell ref="C165:D165"/>
    <mergeCell ref="G165:H165"/>
    <mergeCell ref="A166:B166"/>
    <mergeCell ref="C166:D166"/>
    <mergeCell ref="G166:H166"/>
    <mergeCell ref="B168:F168"/>
    <mergeCell ref="A169:A171"/>
    <mergeCell ref="B169:B171"/>
    <mergeCell ref="C169:D171"/>
    <mergeCell ref="E169:E171"/>
    <mergeCell ref="F169:G171"/>
    <mergeCell ref="C172:D172"/>
    <mergeCell ref="F172:G172"/>
    <mergeCell ref="C173:D173"/>
    <mergeCell ref="F173:G173"/>
    <mergeCell ref="A174:B174"/>
    <mergeCell ref="C174:D174"/>
    <mergeCell ref="F174:G174"/>
    <mergeCell ref="B176:G176"/>
    <mergeCell ref="A177:A179"/>
    <mergeCell ref="B177:B179"/>
    <mergeCell ref="C177:D179"/>
    <mergeCell ref="E177:E179"/>
    <mergeCell ref="F177:G179"/>
    <mergeCell ref="C180:D180"/>
    <mergeCell ref="F180:G180"/>
    <mergeCell ref="C181:D181"/>
    <mergeCell ref="F181:G181"/>
    <mergeCell ref="A182:B182"/>
    <mergeCell ref="C182:D182"/>
    <mergeCell ref="F182:G182"/>
    <mergeCell ref="B184:G184"/>
    <mergeCell ref="A185:A187"/>
    <mergeCell ref="B185:B187"/>
    <mergeCell ref="C185:D187"/>
    <mergeCell ref="E185:F187"/>
    <mergeCell ref="C188:D188"/>
    <mergeCell ref="E188:F188"/>
    <mergeCell ref="C197:D197"/>
    <mergeCell ref="F197:G197"/>
    <mergeCell ref="C190:D190"/>
    <mergeCell ref="E190:F190"/>
    <mergeCell ref="A191:B191"/>
    <mergeCell ref="C191:D191"/>
    <mergeCell ref="E191:F191"/>
    <mergeCell ref="B193:G193"/>
    <mergeCell ref="A203:B203"/>
    <mergeCell ref="C203:D203"/>
    <mergeCell ref="F203:G203"/>
    <mergeCell ref="C202:D202"/>
    <mergeCell ref="F202:G202"/>
    <mergeCell ref="A194:A196"/>
    <mergeCell ref="B194:B196"/>
    <mergeCell ref="C194:D196"/>
    <mergeCell ref="E194:E196"/>
    <mergeCell ref="F194:G196"/>
    <mergeCell ref="C189:D189"/>
    <mergeCell ref="E189:F189"/>
    <mergeCell ref="C200:D200"/>
    <mergeCell ref="F200:G200"/>
    <mergeCell ref="C201:D201"/>
    <mergeCell ref="F201:G201"/>
    <mergeCell ref="C199:D199"/>
    <mergeCell ref="F199:G199"/>
    <mergeCell ref="C198:D198"/>
    <mergeCell ref="F198:G19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X34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28" width="0.85546875" style="80" customWidth="1"/>
  </cols>
  <sheetData>
    <row r="1" s="80" customFormat="1" ht="3" customHeight="1"/>
    <row r="2" spans="1:128" s="114" customFormat="1" ht="24.75" customHeight="1">
      <c r="A2" s="237" t="s">
        <v>237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7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</row>
    <row r="3" spans="1:128" s="114" customFormat="1" ht="9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</row>
    <row r="4" spans="1:128" s="80" customFormat="1" ht="15" customHeight="1">
      <c r="A4" s="238" t="s">
        <v>238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/>
      <c r="CP4" s="238"/>
      <c r="CQ4" s="238"/>
      <c r="CR4" s="238"/>
      <c r="CS4" s="238"/>
      <c r="CT4" s="238"/>
      <c r="CU4" s="238"/>
      <c r="CV4" s="238"/>
      <c r="CW4" s="238"/>
      <c r="CX4" s="238"/>
      <c r="CY4" s="238"/>
      <c r="CZ4" s="238"/>
      <c r="DA4" s="238"/>
      <c r="DB4" s="238"/>
      <c r="DC4" s="238"/>
      <c r="DD4" s="238"/>
      <c r="DE4" s="238"/>
      <c r="DF4" s="238"/>
      <c r="DG4" s="238"/>
      <c r="DH4" s="238"/>
      <c r="DI4" s="238"/>
      <c r="DJ4" s="238"/>
      <c r="DK4" s="238"/>
      <c r="DL4" s="238"/>
      <c r="DM4" s="238"/>
      <c r="DN4" s="238"/>
      <c r="DO4" s="238"/>
      <c r="DP4" s="238"/>
      <c r="DQ4" s="238"/>
      <c r="DR4" s="238"/>
      <c r="DS4" s="238"/>
      <c r="DT4" s="238"/>
      <c r="DU4" s="238"/>
      <c r="DV4" s="238"/>
      <c r="DW4" s="238"/>
      <c r="DX4" s="238"/>
    </row>
    <row r="5" spans="1:128" s="80" customFormat="1" ht="48" customHeight="1">
      <c r="A5" s="239" t="s">
        <v>255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39"/>
      <c r="AY5" s="239"/>
      <c r="AZ5" s="239"/>
      <c r="BA5" s="239"/>
      <c r="BB5" s="239"/>
      <c r="BC5" s="239"/>
      <c r="BD5" s="239"/>
      <c r="BE5" s="239"/>
      <c r="BF5" s="239"/>
      <c r="BG5" s="239"/>
      <c r="BH5" s="239"/>
      <c r="BI5" s="239"/>
      <c r="BJ5" s="239"/>
      <c r="BK5" s="239"/>
      <c r="BL5" s="239"/>
      <c r="BM5" s="239"/>
      <c r="BN5" s="239"/>
      <c r="BO5" s="239"/>
      <c r="BP5" s="239"/>
      <c r="BQ5" s="239"/>
      <c r="BR5" s="239"/>
      <c r="BS5" s="239"/>
      <c r="BT5" s="239"/>
      <c r="BU5" s="239"/>
      <c r="BV5" s="239"/>
      <c r="BW5" s="239"/>
      <c r="BX5" s="239"/>
      <c r="BY5" s="239"/>
      <c r="BZ5" s="239"/>
      <c r="CA5" s="239"/>
      <c r="CB5" s="239"/>
      <c r="CC5" s="239"/>
      <c r="CD5" s="239"/>
      <c r="CE5" s="239"/>
      <c r="CF5" s="239"/>
      <c r="CG5" s="239"/>
      <c r="CH5" s="239"/>
      <c r="CI5" s="239"/>
      <c r="CJ5" s="239"/>
      <c r="CK5" s="239"/>
      <c r="CL5" s="239"/>
      <c r="CM5" s="239"/>
      <c r="CN5" s="239"/>
      <c r="CO5" s="239"/>
      <c r="CP5" s="239"/>
      <c r="CQ5" s="239"/>
      <c r="CR5" s="239"/>
      <c r="CS5" s="239"/>
      <c r="CT5" s="239"/>
      <c r="CU5" s="239"/>
      <c r="CV5" s="239"/>
      <c r="CW5" s="239"/>
      <c r="CX5" s="239"/>
      <c r="CY5" s="239"/>
      <c r="CZ5" s="239"/>
      <c r="DA5" s="239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</row>
    <row r="6" spans="1:128" s="80" customFormat="1" ht="49.5" customHeight="1">
      <c r="A6" s="239" t="s">
        <v>256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39"/>
      <c r="BR6" s="239"/>
      <c r="BS6" s="239"/>
      <c r="BT6" s="239"/>
      <c r="BU6" s="239"/>
      <c r="BV6" s="239"/>
      <c r="BW6" s="239"/>
      <c r="BX6" s="239"/>
      <c r="BY6" s="239"/>
      <c r="BZ6" s="239"/>
      <c r="CA6" s="239"/>
      <c r="CB6" s="239"/>
      <c r="CC6" s="239"/>
      <c r="CD6" s="239"/>
      <c r="CE6" s="239"/>
      <c r="CF6" s="239"/>
      <c r="CG6" s="239"/>
      <c r="CH6" s="239"/>
      <c r="CI6" s="239"/>
      <c r="CJ6" s="239"/>
      <c r="CK6" s="239"/>
      <c r="CL6" s="239"/>
      <c r="CM6" s="239"/>
      <c r="CN6" s="239"/>
      <c r="CO6" s="239"/>
      <c r="CP6" s="239"/>
      <c r="CQ6" s="239"/>
      <c r="CR6" s="239"/>
      <c r="CS6" s="239"/>
      <c r="CT6" s="239"/>
      <c r="CU6" s="239"/>
      <c r="CV6" s="239"/>
      <c r="CW6" s="239"/>
      <c r="CX6" s="239"/>
      <c r="CY6" s="239"/>
      <c r="CZ6" s="239"/>
      <c r="DA6" s="239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</row>
    <row r="7" spans="1:128" s="80" customFormat="1" ht="17.25" customHeight="1">
      <c r="A7" s="239" t="s">
        <v>257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39"/>
      <c r="CV7" s="239"/>
      <c r="CW7" s="239"/>
      <c r="CX7" s="239"/>
      <c r="CY7" s="239"/>
      <c r="CZ7" s="239"/>
      <c r="DA7" s="239"/>
      <c r="DB7" s="239"/>
      <c r="DC7" s="239"/>
      <c r="DD7" s="239"/>
      <c r="DE7" s="239"/>
      <c r="DF7" s="239"/>
      <c r="DG7" s="239"/>
      <c r="DH7" s="239"/>
      <c r="DI7" s="239"/>
      <c r="DJ7" s="239"/>
      <c r="DK7" s="239"/>
      <c r="DL7" s="239"/>
      <c r="DM7" s="239"/>
      <c r="DN7" s="239"/>
      <c r="DO7" s="239"/>
      <c r="DP7" s="239"/>
      <c r="DQ7" s="239"/>
      <c r="DR7" s="239"/>
      <c r="DS7" s="239"/>
      <c r="DT7" s="239"/>
      <c r="DU7" s="239"/>
      <c r="DV7" s="239"/>
      <c r="DW7" s="239"/>
      <c r="DX7" s="239"/>
    </row>
    <row r="8" spans="1:128" s="80" customFormat="1" ht="35.25" customHeight="1">
      <c r="A8" s="239" t="s">
        <v>258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239"/>
      <c r="BH8" s="239"/>
      <c r="BI8" s="239"/>
      <c r="BJ8" s="239"/>
      <c r="BK8" s="239"/>
      <c r="BL8" s="239"/>
      <c r="BM8" s="239"/>
      <c r="BN8" s="239"/>
      <c r="BO8" s="239"/>
      <c r="BP8" s="239"/>
      <c r="BQ8" s="239"/>
      <c r="BR8" s="239"/>
      <c r="BS8" s="239"/>
      <c r="BT8" s="239"/>
      <c r="BU8" s="239"/>
      <c r="BV8" s="239"/>
      <c r="BW8" s="239"/>
      <c r="BX8" s="239"/>
      <c r="BY8" s="239"/>
      <c r="BZ8" s="239"/>
      <c r="CA8" s="239"/>
      <c r="CB8" s="239"/>
      <c r="CC8" s="239"/>
      <c r="CD8" s="239"/>
      <c r="CE8" s="239"/>
      <c r="CF8" s="239"/>
      <c r="CG8" s="239"/>
      <c r="CH8" s="239"/>
      <c r="CI8" s="239"/>
      <c r="CJ8" s="239"/>
      <c r="CK8" s="239"/>
      <c r="CL8" s="239"/>
      <c r="CM8" s="239"/>
      <c r="CN8" s="239"/>
      <c r="CO8" s="239"/>
      <c r="CP8" s="239"/>
      <c r="CQ8" s="239"/>
      <c r="CR8" s="239"/>
      <c r="CS8" s="239"/>
      <c r="CT8" s="239"/>
      <c r="CU8" s="239"/>
      <c r="CV8" s="239"/>
      <c r="CW8" s="239"/>
      <c r="CX8" s="239"/>
      <c r="CY8" s="239"/>
      <c r="CZ8" s="239"/>
      <c r="DA8" s="239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</row>
    <row r="9" spans="1:128" s="80" customFormat="1" ht="18" customHeight="1">
      <c r="A9" s="238" t="s">
        <v>239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8"/>
      <c r="DN9" s="238"/>
      <c r="DO9" s="238"/>
      <c r="DP9" s="238"/>
      <c r="DQ9" s="238"/>
      <c r="DR9" s="238"/>
      <c r="DS9" s="238"/>
      <c r="DT9" s="238"/>
      <c r="DU9" s="238"/>
      <c r="DV9" s="238"/>
      <c r="DW9" s="238"/>
      <c r="DX9" s="238"/>
    </row>
    <row r="10" spans="1:128" s="80" customFormat="1" ht="23.25" customHeight="1">
      <c r="A10" s="240" t="s">
        <v>259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0"/>
      <c r="BV10" s="240"/>
      <c r="BW10" s="240"/>
      <c r="BX10" s="240"/>
      <c r="BY10" s="240"/>
      <c r="BZ10" s="240"/>
      <c r="CA10" s="240"/>
      <c r="CB10" s="240"/>
      <c r="CC10" s="240"/>
      <c r="CD10" s="240"/>
      <c r="CE10" s="240"/>
      <c r="CF10" s="240"/>
      <c r="CG10" s="240"/>
      <c r="CH10" s="240"/>
      <c r="CI10" s="240"/>
      <c r="CJ10" s="240"/>
      <c r="CK10" s="240"/>
      <c r="CL10" s="240"/>
      <c r="CM10" s="240"/>
      <c r="CN10" s="240"/>
      <c r="CO10" s="240"/>
      <c r="CP10" s="240"/>
      <c r="CQ10" s="240"/>
      <c r="CR10" s="240"/>
      <c r="CS10" s="240"/>
      <c r="CT10" s="240"/>
      <c r="CU10" s="240"/>
      <c r="CV10" s="240"/>
      <c r="CW10" s="240"/>
      <c r="CX10" s="240"/>
      <c r="CY10" s="240"/>
      <c r="CZ10" s="240"/>
      <c r="DA10" s="240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</row>
    <row r="11" spans="1:128" s="80" customFormat="1" ht="22.5" customHeight="1">
      <c r="A11" s="240" t="s">
        <v>260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0"/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0"/>
      <c r="BY11" s="240"/>
      <c r="BZ11" s="240"/>
      <c r="CA11" s="240"/>
      <c r="CB11" s="240"/>
      <c r="CC11" s="240"/>
      <c r="CD11" s="240"/>
      <c r="CE11" s="240"/>
      <c r="CF11" s="240"/>
      <c r="CG11" s="240"/>
      <c r="CH11" s="240"/>
      <c r="CI11" s="240"/>
      <c r="CJ11" s="240"/>
      <c r="CK11" s="240"/>
      <c r="CL11" s="240"/>
      <c r="CM11" s="240"/>
      <c r="CN11" s="240"/>
      <c r="CO11" s="240"/>
      <c r="CP11" s="240"/>
      <c r="CQ11" s="240"/>
      <c r="CR11" s="240"/>
      <c r="CS11" s="240"/>
      <c r="CT11" s="240"/>
      <c r="CU11" s="240"/>
      <c r="CV11" s="240"/>
      <c r="CW11" s="240"/>
      <c r="CX11" s="240"/>
      <c r="CY11" s="240"/>
      <c r="CZ11" s="240"/>
      <c r="DA11" s="240"/>
      <c r="DB11" s="240"/>
      <c r="DC11" s="240"/>
      <c r="DD11" s="240"/>
      <c r="DE11" s="240"/>
      <c r="DF11" s="240"/>
      <c r="DG11" s="240"/>
      <c r="DH11" s="240"/>
      <c r="DI11" s="240"/>
      <c r="DJ11" s="240"/>
      <c r="DK11" s="240"/>
      <c r="DL11" s="240"/>
      <c r="DM11" s="240"/>
      <c r="DN11" s="240"/>
      <c r="DO11" s="240"/>
      <c r="DP11" s="240"/>
      <c r="DQ11" s="240"/>
      <c r="DR11" s="240"/>
      <c r="DS11" s="240"/>
      <c r="DT11" s="240"/>
      <c r="DU11" s="240"/>
      <c r="DV11" s="240"/>
      <c r="DW11" s="240"/>
      <c r="DX11" s="240"/>
    </row>
    <row r="12" spans="1:128" s="80" customFormat="1" ht="22.5" customHeight="1">
      <c r="A12" s="240" t="s">
        <v>261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0"/>
      <c r="BG12" s="240"/>
      <c r="BH12" s="240"/>
      <c r="BI12" s="240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CA12" s="240"/>
      <c r="CB12" s="240"/>
      <c r="CC12" s="240"/>
      <c r="CD12" s="240"/>
      <c r="CE12" s="240"/>
      <c r="CF12" s="240"/>
      <c r="CG12" s="240"/>
      <c r="CH12" s="240"/>
      <c r="CI12" s="240"/>
      <c r="CJ12" s="240"/>
      <c r="CK12" s="240"/>
      <c r="CL12" s="240"/>
      <c r="CM12" s="240"/>
      <c r="CN12" s="240"/>
      <c r="CO12" s="240"/>
      <c r="CP12" s="240"/>
      <c r="CQ12" s="240"/>
      <c r="CR12" s="240"/>
      <c r="CS12" s="240"/>
      <c r="CT12" s="240"/>
      <c r="CU12" s="240"/>
      <c r="CV12" s="240"/>
      <c r="CW12" s="240"/>
      <c r="CX12" s="240"/>
      <c r="CY12" s="240"/>
      <c r="CZ12" s="240"/>
      <c r="DA12" s="240"/>
      <c r="DB12" s="240"/>
      <c r="DC12" s="240"/>
      <c r="DD12" s="240"/>
      <c r="DE12" s="240"/>
      <c r="DF12" s="240"/>
      <c r="DG12" s="240"/>
      <c r="DH12" s="240"/>
      <c r="DI12" s="240"/>
      <c r="DJ12" s="240"/>
      <c r="DK12" s="240"/>
      <c r="DL12" s="240"/>
      <c r="DM12" s="240"/>
      <c r="DN12" s="240"/>
      <c r="DO12" s="240"/>
      <c r="DP12" s="240"/>
      <c r="DQ12" s="240"/>
      <c r="DR12" s="240"/>
      <c r="DS12" s="240"/>
      <c r="DT12" s="240"/>
      <c r="DU12" s="240"/>
      <c r="DV12" s="240"/>
      <c r="DW12" s="240"/>
      <c r="DX12" s="240"/>
    </row>
    <row r="13" spans="1:128" s="80" customFormat="1" ht="22.5" customHeight="1">
      <c r="A13" s="240" t="s">
        <v>262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240"/>
      <c r="DA13" s="240"/>
      <c r="DB13" s="240"/>
      <c r="DC13" s="240"/>
      <c r="DD13" s="240"/>
      <c r="DE13" s="240"/>
      <c r="DF13" s="240"/>
      <c r="DG13" s="240"/>
      <c r="DH13" s="240"/>
      <c r="DI13" s="240"/>
      <c r="DJ13" s="240"/>
      <c r="DK13" s="240"/>
      <c r="DL13" s="240"/>
      <c r="DM13" s="240"/>
      <c r="DN13" s="240"/>
      <c r="DO13" s="240"/>
      <c r="DP13" s="240"/>
      <c r="DQ13" s="240"/>
      <c r="DR13" s="240"/>
      <c r="DS13" s="240"/>
      <c r="DT13" s="240"/>
      <c r="DU13" s="240"/>
      <c r="DV13" s="240"/>
      <c r="DW13" s="240"/>
      <c r="DX13" s="240"/>
    </row>
    <row r="14" spans="1:128" s="117" customFormat="1" ht="27" customHeight="1">
      <c r="A14" s="239" t="s">
        <v>263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39"/>
      <c r="CY14" s="239"/>
      <c r="CZ14" s="239"/>
      <c r="DA14" s="239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</row>
    <row r="15" spans="1:128" s="80" customFormat="1" ht="44.25" customHeight="1">
      <c r="A15" s="238" t="s">
        <v>240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  <c r="BK15" s="238"/>
      <c r="BL15" s="238"/>
      <c r="BM15" s="238"/>
      <c r="BN15" s="238"/>
      <c r="BO15" s="238"/>
      <c r="BP15" s="238"/>
      <c r="BQ15" s="238"/>
      <c r="BR15" s="238"/>
      <c r="BS15" s="238"/>
      <c r="BT15" s="238"/>
      <c r="BU15" s="238"/>
      <c r="BV15" s="238"/>
      <c r="BW15" s="238"/>
      <c r="BX15" s="238"/>
      <c r="BY15" s="238"/>
      <c r="BZ15" s="238"/>
      <c r="CA15" s="238"/>
      <c r="CB15" s="238"/>
      <c r="CC15" s="238"/>
      <c r="CD15" s="238"/>
      <c r="CE15" s="238"/>
      <c r="CF15" s="238"/>
      <c r="CG15" s="238"/>
      <c r="CH15" s="238"/>
      <c r="CI15" s="238"/>
      <c r="CJ15" s="238"/>
      <c r="CK15" s="238"/>
      <c r="CL15" s="238"/>
      <c r="CM15" s="238"/>
      <c r="CN15" s="238"/>
      <c r="CO15" s="238"/>
      <c r="CP15" s="238"/>
      <c r="CQ15" s="238"/>
      <c r="CR15" s="238"/>
      <c r="CS15" s="238"/>
      <c r="CT15" s="238"/>
      <c r="CU15" s="238"/>
      <c r="CV15" s="238"/>
      <c r="CW15" s="238"/>
      <c r="CX15" s="238"/>
      <c r="CY15" s="238"/>
      <c r="CZ15" s="238"/>
      <c r="DA15" s="238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</row>
    <row r="16" spans="1:128" s="80" customFormat="1" ht="20.25" customHeight="1">
      <c r="A16" s="239" t="s">
        <v>264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39"/>
      <c r="BD16" s="239"/>
      <c r="BE16" s="239"/>
      <c r="BF16" s="239"/>
      <c r="BG16" s="239"/>
      <c r="BH16" s="239"/>
      <c r="BI16" s="239"/>
      <c r="BJ16" s="239"/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39"/>
      <c r="CL16" s="239"/>
      <c r="CM16" s="239"/>
      <c r="CN16" s="239"/>
      <c r="CO16" s="239"/>
      <c r="CP16" s="239"/>
      <c r="CQ16" s="239"/>
      <c r="CR16" s="239"/>
      <c r="CS16" s="239"/>
      <c r="CT16" s="239"/>
      <c r="CU16" s="239"/>
      <c r="CV16" s="239"/>
      <c r="CW16" s="239"/>
      <c r="CX16" s="239"/>
      <c r="CY16" s="239"/>
      <c r="CZ16" s="239"/>
      <c r="DA16" s="239"/>
      <c r="DB16" s="239"/>
      <c r="DC16" s="239"/>
      <c r="DD16" s="239"/>
      <c r="DE16" s="239"/>
      <c r="DF16" s="239"/>
      <c r="DG16" s="239"/>
      <c r="DH16" s="239"/>
      <c r="DI16" s="239"/>
      <c r="DJ16" s="239"/>
      <c r="DK16" s="239"/>
      <c r="DL16" s="239"/>
      <c r="DM16" s="239"/>
      <c r="DN16" s="239"/>
      <c r="DO16" s="239"/>
      <c r="DP16" s="239"/>
      <c r="DQ16" s="239"/>
      <c r="DR16" s="239"/>
      <c r="DS16" s="239"/>
      <c r="DT16" s="239"/>
      <c r="DU16" s="239"/>
      <c r="DV16" s="239"/>
      <c r="DW16" s="239"/>
      <c r="DX16" s="239"/>
    </row>
    <row r="17" spans="1:128" s="80" customFormat="1" ht="23.25" customHeight="1">
      <c r="A17" s="239" t="s">
        <v>265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  <c r="CQ17" s="239"/>
      <c r="CR17" s="239"/>
      <c r="CS17" s="239"/>
      <c r="CT17" s="239"/>
      <c r="CU17" s="239"/>
      <c r="CV17" s="239"/>
      <c r="CW17" s="239"/>
      <c r="CX17" s="239"/>
      <c r="CY17" s="239"/>
      <c r="CZ17" s="239"/>
      <c r="DA17" s="239"/>
      <c r="DB17" s="239"/>
      <c r="DC17" s="239"/>
      <c r="DD17" s="239"/>
      <c r="DE17" s="239"/>
      <c r="DF17" s="239"/>
      <c r="DG17" s="239"/>
      <c r="DH17" s="239"/>
      <c r="DI17" s="239"/>
      <c r="DJ17" s="239"/>
      <c r="DK17" s="239"/>
      <c r="DL17" s="239"/>
      <c r="DM17" s="239"/>
      <c r="DN17" s="239"/>
      <c r="DO17" s="239"/>
      <c r="DP17" s="239"/>
      <c r="DQ17" s="239"/>
      <c r="DR17" s="239"/>
      <c r="DS17" s="239"/>
      <c r="DT17" s="239"/>
      <c r="DU17" s="239"/>
      <c r="DV17" s="239"/>
      <c r="DW17" s="239"/>
      <c r="DX17" s="239"/>
    </row>
    <row r="18" spans="1:128" s="80" customFormat="1" ht="21.75" customHeight="1">
      <c r="A18" s="239" t="s">
        <v>266</v>
      </c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  <c r="BB18" s="239"/>
      <c r="BC18" s="239"/>
      <c r="BD18" s="239"/>
      <c r="BE18" s="239"/>
      <c r="BF18" s="239"/>
      <c r="BG18" s="239"/>
      <c r="BH18" s="239"/>
      <c r="BI18" s="239"/>
      <c r="BJ18" s="239"/>
      <c r="BK18" s="239"/>
      <c r="BL18" s="239"/>
      <c r="BM18" s="239"/>
      <c r="BN18" s="239"/>
      <c r="BO18" s="239"/>
      <c r="BP18" s="239"/>
      <c r="BQ18" s="239"/>
      <c r="BR18" s="239"/>
      <c r="BS18" s="239"/>
      <c r="BT18" s="239"/>
      <c r="BU18" s="239"/>
      <c r="BV18" s="239"/>
      <c r="BW18" s="239"/>
      <c r="BX18" s="239"/>
      <c r="BY18" s="239"/>
      <c r="BZ18" s="239"/>
      <c r="CA18" s="239"/>
      <c r="CB18" s="239"/>
      <c r="CC18" s="239"/>
      <c r="CD18" s="239"/>
      <c r="CE18" s="239"/>
      <c r="CF18" s="239"/>
      <c r="CG18" s="239"/>
      <c r="CH18" s="239"/>
      <c r="CI18" s="239"/>
      <c r="CJ18" s="239"/>
      <c r="CK18" s="239"/>
      <c r="CL18" s="239"/>
      <c r="CM18" s="239"/>
      <c r="CN18" s="239"/>
      <c r="CO18" s="239"/>
      <c r="CP18" s="239"/>
      <c r="CQ18" s="239"/>
      <c r="CR18" s="239"/>
      <c r="CS18" s="239"/>
      <c r="CT18" s="239"/>
      <c r="CU18" s="239"/>
      <c r="CV18" s="239"/>
      <c r="CW18" s="239"/>
      <c r="CX18" s="239"/>
      <c r="CY18" s="239"/>
      <c r="CZ18" s="239"/>
      <c r="DA18" s="239"/>
      <c r="DB18" s="239"/>
      <c r="DC18" s="239"/>
      <c r="DD18" s="239"/>
      <c r="DE18" s="239"/>
      <c r="DF18" s="239"/>
      <c r="DG18" s="239"/>
      <c r="DH18" s="239"/>
      <c r="DI18" s="239"/>
      <c r="DJ18" s="239"/>
      <c r="DK18" s="239"/>
      <c r="DL18" s="239"/>
      <c r="DM18" s="239"/>
      <c r="DN18" s="239"/>
      <c r="DO18" s="239"/>
      <c r="DP18" s="239"/>
      <c r="DQ18" s="239"/>
      <c r="DR18" s="239"/>
      <c r="DS18" s="239"/>
      <c r="DT18" s="239"/>
      <c r="DU18" s="239"/>
      <c r="DV18" s="239"/>
      <c r="DW18" s="239"/>
      <c r="DX18" s="239"/>
    </row>
    <row r="19" spans="1:128" s="80" customFormat="1" ht="20.25" customHeight="1">
      <c r="A19" s="239" t="s">
        <v>267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39"/>
      <c r="BA19" s="239"/>
      <c r="BB19" s="239"/>
      <c r="BC19" s="239"/>
      <c r="BD19" s="239"/>
      <c r="BE19" s="239"/>
      <c r="BF19" s="239"/>
      <c r="BG19" s="239"/>
      <c r="BH19" s="239"/>
      <c r="BI19" s="239"/>
      <c r="BJ19" s="239"/>
      <c r="BK19" s="239"/>
      <c r="BL19" s="239"/>
      <c r="BM19" s="239"/>
      <c r="BN19" s="239"/>
      <c r="BO19" s="239"/>
      <c r="BP19" s="239"/>
      <c r="BQ19" s="239"/>
      <c r="BR19" s="239"/>
      <c r="BS19" s="239"/>
      <c r="BT19" s="239"/>
      <c r="BU19" s="239"/>
      <c r="BV19" s="239"/>
      <c r="BW19" s="239"/>
      <c r="BX19" s="239"/>
      <c r="BY19" s="239"/>
      <c r="BZ19" s="239"/>
      <c r="CA19" s="239"/>
      <c r="CB19" s="239"/>
      <c r="CC19" s="239"/>
      <c r="CD19" s="239"/>
      <c r="CE19" s="239"/>
      <c r="CF19" s="239"/>
      <c r="CG19" s="239"/>
      <c r="CH19" s="239"/>
      <c r="CI19" s="239"/>
      <c r="CJ19" s="239"/>
      <c r="CK19" s="239"/>
      <c r="CL19" s="239"/>
      <c r="CM19" s="239"/>
      <c r="CN19" s="239"/>
      <c r="CO19" s="239"/>
      <c r="CP19" s="239"/>
      <c r="CQ19" s="239"/>
      <c r="CR19" s="239"/>
      <c r="CS19" s="239"/>
      <c r="CT19" s="239"/>
      <c r="CU19" s="239"/>
      <c r="CV19" s="239"/>
      <c r="CW19" s="239"/>
      <c r="CX19" s="239"/>
      <c r="CY19" s="239"/>
      <c r="CZ19" s="239"/>
      <c r="DA19" s="239"/>
      <c r="DB19" s="239"/>
      <c r="DC19" s="239"/>
      <c r="DD19" s="239"/>
      <c r="DE19" s="239"/>
      <c r="DF19" s="239"/>
      <c r="DG19" s="239"/>
      <c r="DH19" s="239"/>
      <c r="DI19" s="239"/>
      <c r="DJ19" s="239"/>
      <c r="DK19" s="239"/>
      <c r="DL19" s="239"/>
      <c r="DM19" s="239"/>
      <c r="DN19" s="239"/>
      <c r="DO19" s="239"/>
      <c r="DP19" s="239"/>
      <c r="DQ19" s="239"/>
      <c r="DR19" s="239"/>
      <c r="DS19" s="239"/>
      <c r="DT19" s="239"/>
      <c r="DU19" s="239"/>
      <c r="DV19" s="239"/>
      <c r="DW19" s="239"/>
      <c r="DX19" s="239"/>
    </row>
    <row r="20" spans="1:128" s="80" customFormat="1" ht="20.25" customHeight="1">
      <c r="A20" s="239" t="s">
        <v>268</v>
      </c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239"/>
      <c r="AX20" s="239"/>
      <c r="AY20" s="239"/>
      <c r="AZ20" s="239"/>
      <c r="BA20" s="239"/>
      <c r="BB20" s="239"/>
      <c r="BC20" s="239"/>
      <c r="BD20" s="239"/>
      <c r="BE20" s="239"/>
      <c r="BF20" s="239"/>
      <c r="BG20" s="239"/>
      <c r="BH20" s="239"/>
      <c r="BI20" s="239"/>
      <c r="BJ20" s="239"/>
      <c r="BK20" s="239"/>
      <c r="BL20" s="239"/>
      <c r="BM20" s="239"/>
      <c r="BN20" s="239"/>
      <c r="BO20" s="239"/>
      <c r="BP20" s="239"/>
      <c r="BQ20" s="239"/>
      <c r="BR20" s="239"/>
      <c r="BS20" s="239"/>
      <c r="BT20" s="239"/>
      <c r="BU20" s="239"/>
      <c r="BV20" s="239"/>
      <c r="BW20" s="239"/>
      <c r="BX20" s="239"/>
      <c r="BY20" s="239"/>
      <c r="BZ20" s="239"/>
      <c r="CA20" s="239"/>
      <c r="CB20" s="239"/>
      <c r="CC20" s="239"/>
      <c r="CD20" s="239"/>
      <c r="CE20" s="239"/>
      <c r="CF20" s="239"/>
      <c r="CG20" s="239"/>
      <c r="CH20" s="239"/>
      <c r="CI20" s="239"/>
      <c r="CJ20" s="239"/>
      <c r="CK20" s="239"/>
      <c r="CL20" s="239"/>
      <c r="CM20" s="239"/>
      <c r="CN20" s="239"/>
      <c r="CO20" s="239"/>
      <c r="CP20" s="239"/>
      <c r="CQ20" s="239"/>
      <c r="CR20" s="239"/>
      <c r="CS20" s="239"/>
      <c r="CT20" s="239"/>
      <c r="CU20" s="239"/>
      <c r="CV20" s="239"/>
      <c r="CW20" s="239"/>
      <c r="CX20" s="239"/>
      <c r="CY20" s="239"/>
      <c r="CZ20" s="239"/>
      <c r="DA20" s="239"/>
      <c r="DB20" s="239"/>
      <c r="DC20" s="239"/>
      <c r="DD20" s="239"/>
      <c r="DE20" s="239"/>
      <c r="DF20" s="239"/>
      <c r="DG20" s="239"/>
      <c r="DH20" s="239"/>
      <c r="DI20" s="239"/>
      <c r="DJ20" s="239"/>
      <c r="DK20" s="239"/>
      <c r="DL20" s="239"/>
      <c r="DM20" s="239"/>
      <c r="DN20" s="239"/>
      <c r="DO20" s="239"/>
      <c r="DP20" s="239"/>
      <c r="DQ20" s="239"/>
      <c r="DR20" s="239"/>
      <c r="DS20" s="239"/>
      <c r="DT20" s="239"/>
      <c r="DU20" s="239"/>
      <c r="DV20" s="239"/>
      <c r="DW20" s="239"/>
      <c r="DX20" s="239"/>
    </row>
    <row r="21" spans="1:128" s="80" customFormat="1" ht="20.25" customHeight="1">
      <c r="A21" s="239" t="s">
        <v>269</v>
      </c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39"/>
      <c r="AW21" s="239"/>
      <c r="AX21" s="239"/>
      <c r="AY21" s="239"/>
      <c r="AZ21" s="239"/>
      <c r="BA21" s="239"/>
      <c r="BB21" s="239"/>
      <c r="BC21" s="239"/>
      <c r="BD21" s="239"/>
      <c r="BE21" s="239"/>
      <c r="BF21" s="239"/>
      <c r="BG21" s="239"/>
      <c r="BH21" s="239"/>
      <c r="BI21" s="239"/>
      <c r="BJ21" s="239"/>
      <c r="BK21" s="239"/>
      <c r="BL21" s="239"/>
      <c r="BM21" s="239"/>
      <c r="BN21" s="239"/>
      <c r="BO21" s="239"/>
      <c r="BP21" s="239"/>
      <c r="BQ21" s="239"/>
      <c r="BR21" s="239"/>
      <c r="BS21" s="239"/>
      <c r="BT21" s="239"/>
      <c r="BU21" s="239"/>
      <c r="BV21" s="239"/>
      <c r="BW21" s="239"/>
      <c r="BX21" s="239"/>
      <c r="BY21" s="239"/>
      <c r="BZ21" s="239"/>
      <c r="CA21" s="239"/>
      <c r="CB21" s="239"/>
      <c r="CC21" s="239"/>
      <c r="CD21" s="239"/>
      <c r="CE21" s="239"/>
      <c r="CF21" s="239"/>
      <c r="CG21" s="239"/>
      <c r="CH21" s="239"/>
      <c r="CI21" s="239"/>
      <c r="CJ21" s="239"/>
      <c r="CK21" s="239"/>
      <c r="CL21" s="239"/>
      <c r="CM21" s="239"/>
      <c r="CN21" s="239"/>
      <c r="CO21" s="239"/>
      <c r="CP21" s="239"/>
      <c r="CQ21" s="239"/>
      <c r="CR21" s="239"/>
      <c r="CS21" s="239"/>
      <c r="CT21" s="239"/>
      <c r="CU21" s="239"/>
      <c r="CV21" s="239"/>
      <c r="CW21" s="239"/>
      <c r="CX21" s="239"/>
      <c r="CY21" s="239"/>
      <c r="CZ21" s="239"/>
      <c r="DA21" s="239"/>
      <c r="DB21" s="239"/>
      <c r="DC21" s="239"/>
      <c r="DD21" s="239"/>
      <c r="DE21" s="239"/>
      <c r="DF21" s="239"/>
      <c r="DG21" s="239"/>
      <c r="DH21" s="239"/>
      <c r="DI21" s="239"/>
      <c r="DJ21" s="239"/>
      <c r="DK21" s="239"/>
      <c r="DL21" s="239"/>
      <c r="DM21" s="239"/>
      <c r="DN21" s="239"/>
      <c r="DO21" s="239"/>
      <c r="DP21" s="239"/>
      <c r="DQ21" s="239"/>
      <c r="DR21" s="239"/>
      <c r="DS21" s="239"/>
      <c r="DT21" s="239"/>
      <c r="DU21" s="239"/>
      <c r="DV21" s="239"/>
      <c r="DW21" s="239"/>
      <c r="DX21" s="239"/>
    </row>
    <row r="22" spans="1:128" s="80" customFormat="1" ht="16.5" customHeight="1">
      <c r="A22" s="239" t="s">
        <v>270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39"/>
      <c r="BB22" s="239"/>
      <c r="BC22" s="239"/>
      <c r="BD22" s="239"/>
      <c r="BE22" s="239"/>
      <c r="BF22" s="239"/>
      <c r="BG22" s="239"/>
      <c r="BH22" s="239"/>
      <c r="BI22" s="239"/>
      <c r="BJ22" s="239"/>
      <c r="BK22" s="239"/>
      <c r="BL22" s="239"/>
      <c r="BM22" s="239"/>
      <c r="BN22" s="239"/>
      <c r="BO22" s="239"/>
      <c r="BP22" s="239"/>
      <c r="BQ22" s="239"/>
      <c r="BR22" s="239"/>
      <c r="BS22" s="239"/>
      <c r="BT22" s="239"/>
      <c r="BU22" s="239"/>
      <c r="BV22" s="239"/>
      <c r="BW22" s="239"/>
      <c r="BX22" s="239"/>
      <c r="BY22" s="239"/>
      <c r="BZ22" s="239"/>
      <c r="CA22" s="239"/>
      <c r="CB22" s="239"/>
      <c r="CC22" s="239"/>
      <c r="CD22" s="239"/>
      <c r="CE22" s="239"/>
      <c r="CF22" s="239"/>
      <c r="CG22" s="239"/>
      <c r="CH22" s="239"/>
      <c r="CI22" s="239"/>
      <c r="CJ22" s="239"/>
      <c r="CK22" s="239"/>
      <c r="CL22" s="239"/>
      <c r="CM22" s="239"/>
      <c r="CN22" s="239"/>
      <c r="CO22" s="239"/>
      <c r="CP22" s="239"/>
      <c r="CQ22" s="239"/>
      <c r="CR22" s="239"/>
      <c r="CS22" s="239"/>
      <c r="CT22" s="239"/>
      <c r="CU22" s="239"/>
      <c r="CV22" s="239"/>
      <c r="CW22" s="239"/>
      <c r="CX22" s="239"/>
      <c r="CY22" s="239"/>
      <c r="CZ22" s="239"/>
      <c r="DA22" s="239"/>
      <c r="DB22" s="239"/>
      <c r="DC22" s="239"/>
      <c r="DD22" s="239"/>
      <c r="DE22" s="239"/>
      <c r="DF22" s="239"/>
      <c r="DG22" s="239"/>
      <c r="DH22" s="239"/>
      <c r="DI22" s="239"/>
      <c r="DJ22" s="239"/>
      <c r="DK22" s="239"/>
      <c r="DL22" s="239"/>
      <c r="DM22" s="239"/>
      <c r="DN22" s="239"/>
      <c r="DO22" s="239"/>
      <c r="DP22" s="239"/>
      <c r="DQ22" s="239"/>
      <c r="DR22" s="239"/>
      <c r="DS22" s="239"/>
      <c r="DT22" s="239"/>
      <c r="DU22" s="239"/>
      <c r="DV22" s="239"/>
      <c r="DW22" s="239"/>
      <c r="DX22" s="239"/>
    </row>
    <row r="23" spans="1:128" s="80" customFormat="1" ht="21.75" customHeight="1">
      <c r="A23" s="239" t="s">
        <v>271</v>
      </c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  <c r="AZ23" s="239"/>
      <c r="BA23" s="239"/>
      <c r="BB23" s="239"/>
      <c r="BC23" s="239"/>
      <c r="BD23" s="239"/>
      <c r="BE23" s="239"/>
      <c r="BF23" s="239"/>
      <c r="BG23" s="239"/>
      <c r="BH23" s="239"/>
      <c r="BI23" s="239"/>
      <c r="BJ23" s="239"/>
      <c r="BK23" s="239"/>
      <c r="BL23" s="239"/>
      <c r="BM23" s="239"/>
      <c r="BN23" s="239"/>
      <c r="BO23" s="239"/>
      <c r="BP23" s="239"/>
      <c r="BQ23" s="239"/>
      <c r="BR23" s="239"/>
      <c r="BS23" s="239"/>
      <c r="BT23" s="239"/>
      <c r="BU23" s="239"/>
      <c r="BV23" s="239"/>
      <c r="BW23" s="239"/>
      <c r="BX23" s="239"/>
      <c r="BY23" s="239"/>
      <c r="BZ23" s="239"/>
      <c r="CA23" s="239"/>
      <c r="CB23" s="239"/>
      <c r="CC23" s="239"/>
      <c r="CD23" s="239"/>
      <c r="CE23" s="239"/>
      <c r="CF23" s="239"/>
      <c r="CG23" s="239"/>
      <c r="CH23" s="239"/>
      <c r="CI23" s="239"/>
      <c r="CJ23" s="239"/>
      <c r="CK23" s="239"/>
      <c r="CL23" s="239"/>
      <c r="CM23" s="239"/>
      <c r="CN23" s="239"/>
      <c r="CO23" s="239"/>
      <c r="CP23" s="239"/>
      <c r="CQ23" s="239"/>
      <c r="CR23" s="239"/>
      <c r="CS23" s="239"/>
      <c r="CT23" s="239"/>
      <c r="CU23" s="239"/>
      <c r="CV23" s="239"/>
      <c r="CW23" s="239"/>
      <c r="CX23" s="239"/>
      <c r="CY23" s="239"/>
      <c r="CZ23" s="239"/>
      <c r="DA23" s="239"/>
      <c r="DB23" s="239"/>
      <c r="DC23" s="239"/>
      <c r="DD23" s="239"/>
      <c r="DE23" s="239"/>
      <c r="DF23" s="239"/>
      <c r="DG23" s="239"/>
      <c r="DH23" s="239"/>
      <c r="DI23" s="239"/>
      <c r="DJ23" s="239"/>
      <c r="DK23" s="239"/>
      <c r="DL23" s="239"/>
      <c r="DM23" s="239"/>
      <c r="DN23" s="239"/>
      <c r="DO23" s="239"/>
      <c r="DP23" s="239"/>
      <c r="DQ23" s="239"/>
      <c r="DR23" s="239"/>
      <c r="DS23" s="239"/>
      <c r="DT23" s="239"/>
      <c r="DU23" s="239"/>
      <c r="DV23" s="239"/>
      <c r="DW23" s="239"/>
      <c r="DX23" s="239"/>
    </row>
    <row r="24" spans="1:128" s="80" customFormat="1" ht="33" customHeight="1">
      <c r="A24" s="239" t="s">
        <v>272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9"/>
      <c r="AW24" s="239"/>
      <c r="AX24" s="239"/>
      <c r="AY24" s="239"/>
      <c r="AZ24" s="239"/>
      <c r="BA24" s="239"/>
      <c r="BB24" s="239"/>
      <c r="BC24" s="239"/>
      <c r="BD24" s="239"/>
      <c r="BE24" s="239"/>
      <c r="BF24" s="239"/>
      <c r="BG24" s="239"/>
      <c r="BH24" s="239"/>
      <c r="BI24" s="239"/>
      <c r="BJ24" s="239"/>
      <c r="BK24" s="239"/>
      <c r="BL24" s="239"/>
      <c r="BM24" s="239"/>
      <c r="BN24" s="239"/>
      <c r="BO24" s="239"/>
      <c r="BP24" s="239"/>
      <c r="BQ24" s="239"/>
      <c r="BR24" s="239"/>
      <c r="BS24" s="239"/>
      <c r="BT24" s="239"/>
      <c r="BU24" s="239"/>
      <c r="BV24" s="239"/>
      <c r="BW24" s="239"/>
      <c r="BX24" s="239"/>
      <c r="BY24" s="239"/>
      <c r="BZ24" s="239"/>
      <c r="CA24" s="239"/>
      <c r="CB24" s="239"/>
      <c r="CC24" s="239"/>
      <c r="CD24" s="239"/>
      <c r="CE24" s="239"/>
      <c r="CF24" s="239"/>
      <c r="CG24" s="239"/>
      <c r="CH24" s="239"/>
      <c r="CI24" s="239"/>
      <c r="CJ24" s="239"/>
      <c r="CK24" s="239"/>
      <c r="CL24" s="239"/>
      <c r="CM24" s="239"/>
      <c r="CN24" s="239"/>
      <c r="CO24" s="239"/>
      <c r="CP24" s="239"/>
      <c r="CQ24" s="239"/>
      <c r="CR24" s="239"/>
      <c r="CS24" s="239"/>
      <c r="CT24" s="239"/>
      <c r="CU24" s="239"/>
      <c r="CV24" s="239"/>
      <c r="CW24" s="239"/>
      <c r="CX24" s="239"/>
      <c r="CY24" s="239"/>
      <c r="CZ24" s="239"/>
      <c r="DA24" s="239"/>
      <c r="DB24" s="239"/>
      <c r="DC24" s="239"/>
      <c r="DD24" s="239"/>
      <c r="DE24" s="239"/>
      <c r="DF24" s="239"/>
      <c r="DG24" s="239"/>
      <c r="DH24" s="239"/>
      <c r="DI24" s="239"/>
      <c r="DJ24" s="239"/>
      <c r="DK24" s="239"/>
      <c r="DL24" s="239"/>
      <c r="DM24" s="239"/>
      <c r="DN24" s="239"/>
      <c r="DO24" s="239"/>
      <c r="DP24" s="239"/>
      <c r="DQ24" s="239"/>
      <c r="DR24" s="239"/>
      <c r="DS24" s="239"/>
      <c r="DT24" s="239"/>
      <c r="DU24" s="239"/>
      <c r="DV24" s="239"/>
      <c r="DW24" s="239"/>
      <c r="DX24" s="239"/>
    </row>
    <row r="25" spans="1:128" s="80" customFormat="1" ht="33.75" customHeight="1">
      <c r="A25" s="239" t="s">
        <v>288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39"/>
      <c r="BF25" s="239"/>
      <c r="BG25" s="239"/>
      <c r="BH25" s="239"/>
      <c r="BI25" s="239"/>
      <c r="BJ25" s="239"/>
      <c r="BK25" s="239"/>
      <c r="BL25" s="239"/>
      <c r="BM25" s="239"/>
      <c r="BN25" s="239"/>
      <c r="BO25" s="239"/>
      <c r="BP25" s="239"/>
      <c r="BQ25" s="239"/>
      <c r="BR25" s="239"/>
      <c r="BS25" s="239"/>
      <c r="BT25" s="239"/>
      <c r="BU25" s="239"/>
      <c r="BV25" s="239"/>
      <c r="BW25" s="239"/>
      <c r="BX25" s="239"/>
      <c r="BY25" s="239"/>
      <c r="BZ25" s="239"/>
      <c r="CA25" s="239"/>
      <c r="CB25" s="239"/>
      <c r="CC25" s="239"/>
      <c r="CD25" s="239"/>
      <c r="CE25" s="239"/>
      <c r="CF25" s="239"/>
      <c r="CG25" s="239"/>
      <c r="CH25" s="239"/>
      <c r="CI25" s="239"/>
      <c r="CJ25" s="239"/>
      <c r="CK25" s="239"/>
      <c r="CL25" s="239"/>
      <c r="CM25" s="239"/>
      <c r="CN25" s="239"/>
      <c r="CO25" s="239"/>
      <c r="CP25" s="239"/>
      <c r="CQ25" s="239"/>
      <c r="CR25" s="239"/>
      <c r="CS25" s="239"/>
      <c r="CT25" s="239"/>
      <c r="CU25" s="239"/>
      <c r="CV25" s="239"/>
      <c r="CW25" s="239"/>
      <c r="CX25" s="239"/>
      <c r="CY25" s="239"/>
      <c r="CZ25" s="239"/>
      <c r="DA25" s="239"/>
      <c r="DB25" s="239"/>
      <c r="DC25" s="239"/>
      <c r="DD25" s="239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</row>
    <row r="26" spans="1:128" s="80" customFormat="1" ht="16.5" customHeight="1">
      <c r="A26" s="118"/>
      <c r="B26" s="239" t="s">
        <v>6</v>
      </c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118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</row>
    <row r="27" spans="1:128" s="80" customFormat="1" ht="16.5" customHeight="1">
      <c r="A27" s="118"/>
      <c r="B27" s="239" t="s">
        <v>241</v>
      </c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39"/>
      <c r="BG27" s="239"/>
      <c r="BH27" s="239"/>
      <c r="BI27" s="239"/>
      <c r="BJ27" s="239"/>
      <c r="BK27" s="239"/>
      <c r="BL27" s="239"/>
      <c r="BM27" s="239"/>
      <c r="BN27" s="239"/>
      <c r="BO27" s="239"/>
      <c r="BP27" s="239"/>
      <c r="BQ27" s="239"/>
      <c r="BR27" s="239"/>
      <c r="BS27" s="239"/>
      <c r="BT27" s="239"/>
      <c r="BU27" s="239"/>
      <c r="BV27" s="239"/>
      <c r="BW27" s="239"/>
      <c r="BX27" s="239"/>
      <c r="BY27" s="239"/>
      <c r="BZ27" s="239"/>
      <c r="CA27" s="239"/>
      <c r="CB27" s="239"/>
      <c r="CC27" s="239"/>
      <c r="CD27" s="239"/>
      <c r="CE27" s="239"/>
      <c r="CF27" s="239"/>
      <c r="CG27" s="239"/>
      <c r="CH27" s="239"/>
      <c r="CI27" s="239"/>
      <c r="CJ27" s="239"/>
      <c r="CK27" s="239"/>
      <c r="CL27" s="239"/>
      <c r="CM27" s="239"/>
      <c r="CN27" s="239"/>
      <c r="CO27" s="239"/>
      <c r="CP27" s="239"/>
      <c r="CQ27" s="239"/>
      <c r="CR27" s="239"/>
      <c r="CS27" s="239"/>
      <c r="CT27" s="239"/>
      <c r="CU27" s="239"/>
      <c r="CV27" s="239"/>
      <c r="CW27" s="118"/>
      <c r="CX27" s="118"/>
      <c r="CY27" s="118"/>
      <c r="CZ27" s="118"/>
      <c r="DA27" s="118"/>
      <c r="DB27" s="118"/>
      <c r="DC27" s="118"/>
      <c r="DD27" s="118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</row>
    <row r="28" spans="1:128" s="80" customFormat="1" ht="16.5" customHeight="1">
      <c r="A28" s="118"/>
      <c r="B28" s="119"/>
      <c r="C28" s="119"/>
      <c r="D28" s="110"/>
      <c r="E28" s="110"/>
      <c r="F28" s="110"/>
      <c r="G28" s="110"/>
      <c r="H28" s="110"/>
      <c r="I28" s="241" t="s">
        <v>289</v>
      </c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8"/>
      <c r="CX28" s="118"/>
      <c r="CY28" s="118"/>
      <c r="CZ28" s="118"/>
      <c r="DA28" s="118"/>
      <c r="DB28" s="118"/>
      <c r="DC28" s="118"/>
      <c r="DD28" s="118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</row>
    <row r="29" spans="1:128" s="80" customFormat="1" ht="32.25" customHeight="1">
      <c r="A29" s="118"/>
      <c r="B29" s="239" t="s">
        <v>242</v>
      </c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39"/>
      <c r="BH29" s="239"/>
      <c r="BI29" s="239"/>
      <c r="BJ29" s="239"/>
      <c r="BK29" s="239"/>
      <c r="BL29" s="239"/>
      <c r="BM29" s="239"/>
      <c r="BN29" s="239"/>
      <c r="BO29" s="239"/>
      <c r="BP29" s="239"/>
      <c r="BQ29" s="239"/>
      <c r="BR29" s="239"/>
      <c r="BS29" s="239"/>
      <c r="BT29" s="239"/>
      <c r="BU29" s="239"/>
      <c r="BV29" s="239"/>
      <c r="BW29" s="239"/>
      <c r="BX29" s="239"/>
      <c r="BY29" s="239"/>
      <c r="BZ29" s="239"/>
      <c r="CA29" s="239"/>
      <c r="CB29" s="239"/>
      <c r="CC29" s="239"/>
      <c r="CD29" s="239"/>
      <c r="CE29" s="239"/>
      <c r="CF29" s="239"/>
      <c r="CG29" s="239"/>
      <c r="CH29" s="239"/>
      <c r="CI29" s="239"/>
      <c r="CJ29" s="239"/>
      <c r="CK29" s="239"/>
      <c r="CL29" s="239"/>
      <c r="CM29" s="239"/>
      <c r="CN29" s="239"/>
      <c r="CO29" s="239"/>
      <c r="CP29" s="239"/>
      <c r="CQ29" s="239"/>
      <c r="CR29" s="239"/>
      <c r="CS29" s="239"/>
      <c r="CT29" s="239"/>
      <c r="CU29" s="239"/>
      <c r="CV29" s="239"/>
      <c r="CW29" s="239"/>
      <c r="CX29" s="239"/>
      <c r="CY29" s="239"/>
      <c r="CZ29" s="239"/>
      <c r="DA29" s="239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</row>
    <row r="30" spans="1:128" s="80" customFormat="1" ht="16.5" customHeight="1">
      <c r="A30" s="118"/>
      <c r="B30" s="119"/>
      <c r="C30" s="119"/>
      <c r="D30" s="110"/>
      <c r="E30" s="110"/>
      <c r="F30" s="110"/>
      <c r="G30" s="110"/>
      <c r="H30" s="110"/>
      <c r="I30" s="241" t="s">
        <v>243</v>
      </c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8"/>
      <c r="CX30" s="118"/>
      <c r="CY30" s="118"/>
      <c r="CZ30" s="118"/>
      <c r="DA30" s="118"/>
      <c r="DB30" s="118"/>
      <c r="DC30" s="118"/>
      <c r="DD30" s="118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</row>
    <row r="31" spans="1:128" s="80" customFormat="1" ht="33" customHeight="1">
      <c r="A31" s="239" t="s">
        <v>485</v>
      </c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239"/>
      <c r="AY31" s="239"/>
      <c r="AZ31" s="239"/>
      <c r="BA31" s="239"/>
      <c r="BB31" s="239"/>
      <c r="BC31" s="239"/>
      <c r="BD31" s="239"/>
      <c r="BE31" s="239"/>
      <c r="BF31" s="239"/>
      <c r="BG31" s="239"/>
      <c r="BH31" s="239"/>
      <c r="BI31" s="239"/>
      <c r="BJ31" s="239"/>
      <c r="BK31" s="239"/>
      <c r="BL31" s="239"/>
      <c r="BM31" s="239"/>
      <c r="BN31" s="239"/>
      <c r="BO31" s="239"/>
      <c r="BP31" s="239"/>
      <c r="BQ31" s="239"/>
      <c r="BR31" s="239"/>
      <c r="BS31" s="239"/>
      <c r="BT31" s="239"/>
      <c r="BU31" s="239"/>
      <c r="BV31" s="239"/>
      <c r="BW31" s="239"/>
      <c r="BX31" s="239"/>
      <c r="BY31" s="239"/>
      <c r="BZ31" s="239"/>
      <c r="CA31" s="239"/>
      <c r="CB31" s="239"/>
      <c r="CC31" s="239"/>
      <c r="CD31" s="239"/>
      <c r="CE31" s="239"/>
      <c r="CF31" s="239"/>
      <c r="CG31" s="239"/>
      <c r="CH31" s="239"/>
      <c r="CI31" s="239"/>
      <c r="CJ31" s="239"/>
      <c r="CK31" s="239"/>
      <c r="CL31" s="239"/>
      <c r="CM31" s="239"/>
      <c r="CN31" s="239"/>
      <c r="CO31" s="239"/>
      <c r="CP31" s="239"/>
      <c r="CQ31" s="239"/>
      <c r="CR31" s="239"/>
      <c r="CS31" s="239"/>
      <c r="CT31" s="239"/>
      <c r="CU31" s="239"/>
      <c r="CV31" s="239"/>
      <c r="CW31" s="239"/>
      <c r="CX31" s="239"/>
      <c r="CY31" s="239"/>
      <c r="CZ31" s="239"/>
      <c r="DA31" s="239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</row>
    <row r="32" spans="1:128" s="80" customFormat="1" ht="15" customHeight="1">
      <c r="A32" s="118"/>
      <c r="B32" s="239" t="s">
        <v>6</v>
      </c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118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</row>
    <row r="33" spans="1:128" s="120" customFormat="1" ht="15" customHeight="1">
      <c r="A33" s="118"/>
      <c r="B33" s="239" t="s">
        <v>244</v>
      </c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39"/>
      <c r="AT33" s="239"/>
      <c r="AU33" s="239"/>
      <c r="AV33" s="239"/>
      <c r="AW33" s="239"/>
      <c r="AX33" s="239"/>
      <c r="AY33" s="239"/>
      <c r="AZ33" s="239"/>
      <c r="BA33" s="239"/>
      <c r="BB33" s="239"/>
      <c r="BC33" s="239"/>
      <c r="BD33" s="239"/>
      <c r="BE33" s="239"/>
      <c r="BF33" s="239"/>
      <c r="BG33" s="239"/>
      <c r="BH33" s="239"/>
      <c r="BI33" s="239"/>
      <c r="BJ33" s="239"/>
      <c r="BK33" s="239"/>
      <c r="BL33" s="239"/>
      <c r="BM33" s="239"/>
      <c r="BN33" s="239"/>
      <c r="BO33" s="239"/>
      <c r="BP33" s="239"/>
      <c r="BQ33" s="239"/>
      <c r="BR33" s="239"/>
      <c r="BS33" s="239" t="s">
        <v>446</v>
      </c>
      <c r="BT33" s="239"/>
      <c r="BU33" s="239"/>
      <c r="BV33" s="239"/>
      <c r="BW33" s="239"/>
      <c r="BX33" s="239"/>
      <c r="BY33" s="239"/>
      <c r="BZ33" s="239"/>
      <c r="CA33" s="239"/>
      <c r="CB33" s="239"/>
      <c r="CC33" s="239"/>
      <c r="CD33" s="239"/>
      <c r="CE33" s="239"/>
      <c r="CF33" s="239"/>
      <c r="CG33" s="239"/>
      <c r="CH33" s="239"/>
      <c r="CI33" s="239"/>
      <c r="CJ33" s="239"/>
      <c r="CK33" s="239"/>
      <c r="CL33" s="239"/>
      <c r="CM33" s="239"/>
      <c r="CN33" s="239"/>
      <c r="CO33" s="239"/>
      <c r="CP33" s="239"/>
      <c r="CQ33" s="239"/>
      <c r="CR33" s="239"/>
      <c r="CS33" s="239"/>
      <c r="CT33" s="239"/>
      <c r="CU33" s="239"/>
      <c r="CV33" s="118"/>
      <c r="CW33" s="118"/>
      <c r="CX33" s="118"/>
      <c r="CY33" s="118"/>
      <c r="CZ33" s="118"/>
      <c r="DA33" s="118"/>
      <c r="DB33" s="118"/>
      <c r="DC33" s="118"/>
      <c r="DD33" s="118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</row>
    <row r="34" spans="1:128" ht="15">
      <c r="A34" s="118"/>
      <c r="B34" s="119"/>
      <c r="C34" s="119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8"/>
      <c r="CX34" s="118"/>
      <c r="CY34" s="118"/>
      <c r="CZ34" s="118"/>
      <c r="DA34" s="118"/>
      <c r="DB34" s="118"/>
      <c r="DC34" s="118"/>
      <c r="DD34" s="118"/>
      <c r="DE34" s="95"/>
      <c r="DF34" s="118"/>
      <c r="DG34" s="119"/>
      <c r="DH34" s="119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</row>
  </sheetData>
  <sheetProtection/>
  <mergeCells count="32">
    <mergeCell ref="B33:BR33"/>
    <mergeCell ref="BS33:CU33"/>
    <mergeCell ref="B27:CV27"/>
    <mergeCell ref="I28:AK28"/>
    <mergeCell ref="B29:DA29"/>
    <mergeCell ref="I30:AK30"/>
    <mergeCell ref="A31:DA31"/>
    <mergeCell ref="B32:Q32"/>
    <mergeCell ref="A21:DX21"/>
    <mergeCell ref="A22:DX22"/>
    <mergeCell ref="A23:DX23"/>
    <mergeCell ref="A24:DX24"/>
    <mergeCell ref="A25:DD25"/>
    <mergeCell ref="B26:Q26"/>
    <mergeCell ref="A15:DA15"/>
    <mergeCell ref="A16:DX16"/>
    <mergeCell ref="A17:DX17"/>
    <mergeCell ref="A18:DX18"/>
    <mergeCell ref="A19:DX19"/>
    <mergeCell ref="A20:DX20"/>
    <mergeCell ref="A9:DX9"/>
    <mergeCell ref="A10:DA10"/>
    <mergeCell ref="A11:DX11"/>
    <mergeCell ref="A12:DX12"/>
    <mergeCell ref="A13:DX13"/>
    <mergeCell ref="A14:DA14"/>
    <mergeCell ref="A2:DX2"/>
    <mergeCell ref="A4:DX4"/>
    <mergeCell ref="A5:DA5"/>
    <mergeCell ref="A6:DA6"/>
    <mergeCell ref="A7:DX7"/>
    <mergeCell ref="A8:D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60.00390625" style="0" customWidth="1"/>
    <col min="3" max="3" width="18.28125" style="0" customWidth="1"/>
  </cols>
  <sheetData>
    <row r="1" ht="15.75">
      <c r="C1" s="9" t="s">
        <v>56</v>
      </c>
    </row>
    <row r="3" spans="1:3" ht="15.75">
      <c r="A3" s="242" t="s">
        <v>60</v>
      </c>
      <c r="B3" s="242"/>
      <c r="C3" s="242"/>
    </row>
    <row r="4" spans="1:3" ht="15.75">
      <c r="A4" s="242" t="s">
        <v>540</v>
      </c>
      <c r="B4" s="242"/>
      <c r="C4" s="242"/>
    </row>
    <row r="5" spans="1:3" ht="15.75">
      <c r="A5" s="242" t="s">
        <v>61</v>
      </c>
      <c r="B5" s="242"/>
      <c r="C5" s="242"/>
    </row>
    <row r="6" spans="1:3" ht="15.75">
      <c r="A6" s="2"/>
      <c r="B6" s="2"/>
      <c r="C6" s="2"/>
    </row>
    <row r="8" spans="1:3" s="10" customFormat="1" ht="15.75">
      <c r="A8" s="9" t="s">
        <v>0</v>
      </c>
      <c r="B8" s="9" t="s">
        <v>1</v>
      </c>
      <c r="C8" s="9" t="s">
        <v>2</v>
      </c>
    </row>
    <row r="9" spans="1:3" s="10" customFormat="1" ht="15.75">
      <c r="A9" s="9">
        <v>1</v>
      </c>
      <c r="B9" s="9">
        <v>2</v>
      </c>
      <c r="C9" s="9">
        <v>3</v>
      </c>
    </row>
    <row r="10" spans="1:3" ht="15.75">
      <c r="A10" s="5"/>
      <c r="B10" s="5" t="s">
        <v>3</v>
      </c>
      <c r="C10" s="14">
        <v>13797876.09</v>
      </c>
    </row>
    <row r="11" spans="1:3" ht="15.75">
      <c r="A11" s="5"/>
      <c r="B11" s="5" t="s">
        <v>4</v>
      </c>
      <c r="C11" s="14"/>
    </row>
    <row r="12" spans="1:3" ht="15.75">
      <c r="A12" s="5"/>
      <c r="B12" s="5" t="s">
        <v>5</v>
      </c>
      <c r="C12" s="14">
        <v>8171974.49</v>
      </c>
    </row>
    <row r="13" spans="1:3" ht="15.75">
      <c r="A13" s="5"/>
      <c r="B13" s="5" t="s">
        <v>6</v>
      </c>
      <c r="C13" s="14"/>
    </row>
    <row r="14" spans="1:3" ht="15.75">
      <c r="A14" s="5"/>
      <c r="B14" s="5" t="s">
        <v>7</v>
      </c>
      <c r="C14" s="14"/>
    </row>
    <row r="15" spans="1:3" ht="15.75">
      <c r="A15" s="5"/>
      <c r="B15" s="5" t="s">
        <v>8</v>
      </c>
      <c r="C15" s="14">
        <v>3121331.78</v>
      </c>
    </row>
    <row r="16" spans="1:3" ht="15.75">
      <c r="A16" s="5"/>
      <c r="B16" s="5" t="s">
        <v>6</v>
      </c>
      <c r="C16" s="14"/>
    </row>
    <row r="17" spans="1:3" ht="15.75">
      <c r="A17" s="5"/>
      <c r="B17" s="5" t="s">
        <v>7</v>
      </c>
      <c r="C17" s="14">
        <v>1766133.65</v>
      </c>
    </row>
    <row r="18" spans="1:3" ht="15.75">
      <c r="A18" s="5"/>
      <c r="B18" s="5" t="s">
        <v>9</v>
      </c>
      <c r="C18" s="14">
        <f>C20+C25</f>
        <v>61829.62</v>
      </c>
    </row>
    <row r="19" spans="1:3" ht="15.75">
      <c r="A19" s="5"/>
      <c r="B19" s="5" t="s">
        <v>4</v>
      </c>
      <c r="C19" s="14"/>
    </row>
    <row r="20" spans="1:3" ht="15.75">
      <c r="A20" s="5"/>
      <c r="B20" s="5" t="s">
        <v>10</v>
      </c>
      <c r="C20" s="14">
        <f>C22</f>
        <v>35696.3</v>
      </c>
    </row>
    <row r="21" spans="1:3" ht="15.75">
      <c r="A21" s="5"/>
      <c r="B21" s="5" t="s">
        <v>6</v>
      </c>
      <c r="C21" s="14"/>
    </row>
    <row r="22" spans="1:3" ht="15.75">
      <c r="A22" s="5"/>
      <c r="B22" s="5" t="s">
        <v>11</v>
      </c>
      <c r="C22" s="14">
        <f>27589.41+8106.89</f>
        <v>35696.3</v>
      </c>
    </row>
    <row r="23" spans="1:3" ht="31.5">
      <c r="A23" s="5"/>
      <c r="B23" s="5" t="s">
        <v>12</v>
      </c>
      <c r="C23" s="14"/>
    </row>
    <row r="24" spans="1:3" ht="15.75">
      <c r="A24" s="5"/>
      <c r="B24" s="5" t="s">
        <v>13</v>
      </c>
      <c r="C24" s="121"/>
    </row>
    <row r="25" spans="1:3" ht="15.75">
      <c r="A25" s="5"/>
      <c r="B25" s="5" t="s">
        <v>14</v>
      </c>
      <c r="C25" s="145">
        <f>6811+19322.32</f>
        <v>26133.32</v>
      </c>
    </row>
    <row r="26" spans="1:3" ht="15.75">
      <c r="A26" s="5"/>
      <c r="B26" s="5" t="s">
        <v>15</v>
      </c>
      <c r="C26" s="14"/>
    </row>
    <row r="27" spans="1:3" ht="15.75">
      <c r="A27" s="5"/>
      <c r="B27" s="5" t="s">
        <v>16</v>
      </c>
      <c r="C27" s="14">
        <f>C30</f>
        <v>1712505.84</v>
      </c>
    </row>
    <row r="28" spans="1:3" ht="15.75">
      <c r="A28" s="5"/>
      <c r="B28" s="5" t="s">
        <v>4</v>
      </c>
      <c r="C28" s="14"/>
    </row>
    <row r="29" spans="1:3" ht="15.75">
      <c r="A29" s="5"/>
      <c r="B29" s="5" t="s">
        <v>17</v>
      </c>
      <c r="C29" s="14"/>
    </row>
    <row r="30" spans="1:3" ht="15.75">
      <c r="A30" s="5"/>
      <c r="B30" s="5" t="s">
        <v>18</v>
      </c>
      <c r="C30" s="14">
        <f>425015.26+562806.65+724683.93</f>
        <v>1712505.84</v>
      </c>
    </row>
    <row r="31" spans="1:3" ht="15.75">
      <c r="A31" s="5"/>
      <c r="B31" s="5" t="s">
        <v>6</v>
      </c>
      <c r="C31" s="14"/>
    </row>
    <row r="32" spans="1:3" ht="15.75">
      <c r="A32" s="5"/>
      <c r="B32" s="5" t="s">
        <v>19</v>
      </c>
      <c r="C32" s="14">
        <f>210677.69+716810.18</f>
        <v>927487.8700000001</v>
      </c>
    </row>
  </sheetData>
  <sheetProtection/>
  <mergeCells count="3">
    <mergeCell ref="A3:C3"/>
    <mergeCell ref="A4:C4"/>
    <mergeCell ref="A5:C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80" zoomScaleNormal="80" zoomScalePageLayoutView="0" workbookViewId="0" topLeftCell="A1">
      <selection activeCell="A4" sqref="A4:A7"/>
    </sheetView>
  </sheetViews>
  <sheetFormatPr defaultColWidth="9.140625" defaultRowHeight="12.75"/>
  <cols>
    <col min="1" max="1" width="72.421875" style="0" customWidth="1"/>
    <col min="2" max="2" width="9.7109375" style="0" customWidth="1"/>
    <col min="4" max="4" width="14.28125" style="0" bestFit="1" customWidth="1"/>
    <col min="5" max="11" width="15.7109375" style="0" customWidth="1"/>
  </cols>
  <sheetData>
    <row r="1" spans="10:11" ht="15.75">
      <c r="J1" s="11"/>
      <c r="K1" s="3" t="s">
        <v>57</v>
      </c>
    </row>
    <row r="2" spans="1:11" ht="15.75" customHeight="1">
      <c r="A2" s="252" t="s">
        <v>59</v>
      </c>
      <c r="B2" s="252"/>
      <c r="C2" s="252"/>
      <c r="D2" s="252"/>
      <c r="E2" s="252"/>
      <c r="F2" s="148" t="s">
        <v>541</v>
      </c>
      <c r="G2" s="13" t="s">
        <v>473</v>
      </c>
      <c r="I2" s="13"/>
      <c r="J2" s="13"/>
      <c r="K2" s="13"/>
    </row>
    <row r="4" spans="1:11" s="10" customFormat="1" ht="30.75" customHeight="1">
      <c r="A4" s="249" t="s">
        <v>1</v>
      </c>
      <c r="B4" s="249" t="s">
        <v>20</v>
      </c>
      <c r="C4" s="249" t="s">
        <v>21</v>
      </c>
      <c r="D4" s="249" t="s">
        <v>22</v>
      </c>
      <c r="E4" s="249"/>
      <c r="F4" s="249"/>
      <c r="G4" s="249"/>
      <c r="H4" s="249"/>
      <c r="I4" s="249"/>
      <c r="J4" s="249"/>
      <c r="K4" s="249"/>
    </row>
    <row r="5" spans="1:11" s="10" customFormat="1" ht="15.75">
      <c r="A5" s="249"/>
      <c r="B5" s="249"/>
      <c r="C5" s="249"/>
      <c r="D5" s="249" t="s">
        <v>23</v>
      </c>
      <c r="E5" s="249" t="s">
        <v>6</v>
      </c>
      <c r="F5" s="249"/>
      <c r="G5" s="249"/>
      <c r="H5" s="249"/>
      <c r="I5" s="249"/>
      <c r="J5" s="249"/>
      <c r="K5" s="249"/>
    </row>
    <row r="6" spans="1:11" s="10" customFormat="1" ht="60.75" customHeight="1">
      <c r="A6" s="249"/>
      <c r="B6" s="249"/>
      <c r="C6" s="249"/>
      <c r="D6" s="249"/>
      <c r="E6" s="249" t="s">
        <v>55</v>
      </c>
      <c r="F6" s="250" t="s">
        <v>24</v>
      </c>
      <c r="G6" s="249" t="s">
        <v>25</v>
      </c>
      <c r="H6" s="249" t="s">
        <v>26</v>
      </c>
      <c r="I6" s="250" t="s">
        <v>27</v>
      </c>
      <c r="J6" s="249" t="s">
        <v>28</v>
      </c>
      <c r="K6" s="249"/>
    </row>
    <row r="7" spans="1:11" s="10" customFormat="1" ht="128.25" customHeight="1">
      <c r="A7" s="249"/>
      <c r="B7" s="249"/>
      <c r="C7" s="249"/>
      <c r="D7" s="249"/>
      <c r="E7" s="249"/>
      <c r="F7" s="251"/>
      <c r="G7" s="249"/>
      <c r="H7" s="249"/>
      <c r="I7" s="251"/>
      <c r="J7" s="9" t="s">
        <v>23</v>
      </c>
      <c r="K7" s="9" t="s">
        <v>29</v>
      </c>
    </row>
    <row r="8" spans="1:11" ht="15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18" t="s">
        <v>73</v>
      </c>
      <c r="G8" s="4">
        <v>6</v>
      </c>
      <c r="H8" s="4">
        <v>7</v>
      </c>
      <c r="I8" s="4">
        <v>8</v>
      </c>
      <c r="J8" s="4">
        <v>9</v>
      </c>
      <c r="K8" s="4">
        <v>10</v>
      </c>
    </row>
    <row r="9" spans="1:11" ht="15.75">
      <c r="A9" s="12" t="s">
        <v>30</v>
      </c>
      <c r="B9" s="3">
        <v>100</v>
      </c>
      <c r="C9" s="3" t="s">
        <v>31</v>
      </c>
      <c r="D9" s="15">
        <f>E9+G9+J9</f>
        <v>14459572.469999999</v>
      </c>
      <c r="E9" s="15">
        <f>E12</f>
        <v>11864623.78</v>
      </c>
      <c r="F9" s="15">
        <f>F10+F12+F13</f>
        <v>0</v>
      </c>
      <c r="G9" s="15">
        <f>G15</f>
        <v>2462588.6900000004</v>
      </c>
      <c r="H9" s="15">
        <v>0</v>
      </c>
      <c r="I9" s="15">
        <f>I10+I12+I13</f>
        <v>0</v>
      </c>
      <c r="J9" s="15">
        <f>J10+J12+J13</f>
        <v>132360</v>
      </c>
      <c r="K9" s="15"/>
    </row>
    <row r="10" spans="1:11" ht="15.75">
      <c r="A10" s="7" t="s">
        <v>6</v>
      </c>
      <c r="B10" s="246">
        <v>110</v>
      </c>
      <c r="C10" s="247"/>
      <c r="D10" s="243"/>
      <c r="E10" s="248" t="s">
        <v>31</v>
      </c>
      <c r="F10" s="244"/>
      <c r="G10" s="248" t="s">
        <v>31</v>
      </c>
      <c r="H10" s="248" t="s">
        <v>31</v>
      </c>
      <c r="I10" s="244"/>
      <c r="J10" s="243"/>
      <c r="K10" s="248" t="s">
        <v>31</v>
      </c>
    </row>
    <row r="11" spans="1:11" ht="15.75">
      <c r="A11" s="5" t="s">
        <v>32</v>
      </c>
      <c r="B11" s="246"/>
      <c r="C11" s="247"/>
      <c r="D11" s="243"/>
      <c r="E11" s="248"/>
      <c r="F11" s="245"/>
      <c r="G11" s="248"/>
      <c r="H11" s="248"/>
      <c r="I11" s="245"/>
      <c r="J11" s="243"/>
      <c r="K11" s="248"/>
    </row>
    <row r="12" spans="1:11" ht="15.75">
      <c r="A12" s="5" t="s">
        <v>33</v>
      </c>
      <c r="B12" s="3">
        <v>120</v>
      </c>
      <c r="C12" s="6">
        <v>130</v>
      </c>
      <c r="D12" s="15">
        <f>E12+J12</f>
        <v>11996983.78</v>
      </c>
      <c r="E12" s="15">
        <f>'Таблица 2.2'!H10</f>
        <v>11864623.78</v>
      </c>
      <c r="F12" s="15">
        <v>0</v>
      </c>
      <c r="G12" s="16" t="s">
        <v>31</v>
      </c>
      <c r="H12" s="16" t="s">
        <v>31</v>
      </c>
      <c r="I12" s="16"/>
      <c r="J12" s="15">
        <f>'Таблица 2.2'!H78</f>
        <v>132360</v>
      </c>
      <c r="K12" s="15"/>
    </row>
    <row r="13" spans="1:11" ht="15.75">
      <c r="A13" s="5" t="s">
        <v>34</v>
      </c>
      <c r="B13" s="3">
        <v>130</v>
      </c>
      <c r="C13" s="6"/>
      <c r="D13" s="15"/>
      <c r="E13" s="16" t="s">
        <v>31</v>
      </c>
      <c r="F13" s="16"/>
      <c r="G13" s="16" t="s">
        <v>31</v>
      </c>
      <c r="H13" s="16" t="s">
        <v>31</v>
      </c>
      <c r="I13" s="16"/>
      <c r="J13" s="15"/>
      <c r="K13" s="16" t="s">
        <v>31</v>
      </c>
    </row>
    <row r="14" spans="1:11" ht="47.25">
      <c r="A14" s="5" t="s">
        <v>35</v>
      </c>
      <c r="B14" s="3">
        <v>140</v>
      </c>
      <c r="C14" s="6"/>
      <c r="D14" s="15"/>
      <c r="E14" s="16" t="s">
        <v>31</v>
      </c>
      <c r="F14" s="16"/>
      <c r="G14" s="16" t="s">
        <v>31</v>
      </c>
      <c r="H14" s="16" t="s">
        <v>31</v>
      </c>
      <c r="I14" s="16"/>
      <c r="J14" s="15"/>
      <c r="K14" s="16" t="s">
        <v>31</v>
      </c>
    </row>
    <row r="15" spans="1:11" ht="15.75">
      <c r="A15" s="5" t="s">
        <v>36</v>
      </c>
      <c r="B15" s="3">
        <v>150</v>
      </c>
      <c r="C15" s="6">
        <v>180</v>
      </c>
      <c r="D15" s="15">
        <f>G15</f>
        <v>2462588.6900000004</v>
      </c>
      <c r="E15" s="17" t="s">
        <v>31</v>
      </c>
      <c r="F15" s="17"/>
      <c r="G15" s="15">
        <f>'Таблица 2.2'!H102</f>
        <v>2462588.6900000004</v>
      </c>
      <c r="H15" s="15"/>
      <c r="I15" s="15"/>
      <c r="J15" s="16" t="s">
        <v>31</v>
      </c>
      <c r="K15" s="16" t="s">
        <v>31</v>
      </c>
    </row>
    <row r="16" spans="1:11" ht="15.75">
      <c r="A16" s="5" t="s">
        <v>37</v>
      </c>
      <c r="B16" s="3">
        <v>160</v>
      </c>
      <c r="C16" s="6"/>
      <c r="D16" s="15"/>
      <c r="E16" s="16" t="s">
        <v>31</v>
      </c>
      <c r="F16" s="16"/>
      <c r="G16" s="16" t="s">
        <v>31</v>
      </c>
      <c r="H16" s="16" t="s">
        <v>31</v>
      </c>
      <c r="I16" s="16"/>
      <c r="J16" s="15"/>
      <c r="K16" s="15"/>
    </row>
    <row r="17" spans="1:11" ht="15.75">
      <c r="A17" s="5" t="s">
        <v>38</v>
      </c>
      <c r="B17" s="3">
        <v>180</v>
      </c>
      <c r="C17" s="3" t="s">
        <v>31</v>
      </c>
      <c r="D17" s="15"/>
      <c r="E17" s="16" t="s">
        <v>31</v>
      </c>
      <c r="F17" s="16"/>
      <c r="G17" s="16" t="s">
        <v>31</v>
      </c>
      <c r="H17" s="16" t="s">
        <v>31</v>
      </c>
      <c r="I17" s="16"/>
      <c r="J17" s="15"/>
      <c r="K17" s="16" t="s">
        <v>31</v>
      </c>
    </row>
    <row r="18" spans="1:11" ht="15.75">
      <c r="A18" s="12" t="s">
        <v>39</v>
      </c>
      <c r="B18" s="3">
        <v>200</v>
      </c>
      <c r="C18" s="3" t="s">
        <v>31</v>
      </c>
      <c r="D18" s="15">
        <f>E18+G18+J18</f>
        <v>14405890.100000001</v>
      </c>
      <c r="E18" s="15">
        <f>E19+E24++E28</f>
        <v>11864623.780000001</v>
      </c>
      <c r="F18" s="15"/>
      <c r="G18" s="15">
        <f>G19+G24+G28</f>
        <v>2408906.32</v>
      </c>
      <c r="H18" s="15"/>
      <c r="I18" s="15"/>
      <c r="J18" s="15">
        <f>J28</f>
        <v>132360</v>
      </c>
      <c r="K18" s="15"/>
    </row>
    <row r="19" spans="1:11" ht="15.75">
      <c r="A19" s="5" t="s">
        <v>40</v>
      </c>
      <c r="B19" s="3">
        <v>210</v>
      </c>
      <c r="C19" s="6">
        <v>110</v>
      </c>
      <c r="D19" s="15">
        <f>E19+G19</f>
        <v>10104410.56</v>
      </c>
      <c r="E19" s="15">
        <f>E20</f>
        <v>9643154.72</v>
      </c>
      <c r="F19" s="15"/>
      <c r="G19" s="15">
        <f>G20</f>
        <v>461255.83999999997</v>
      </c>
      <c r="H19" s="15"/>
      <c r="I19" s="15"/>
      <c r="J19" s="15"/>
      <c r="K19" s="15"/>
    </row>
    <row r="20" spans="1:11" ht="15.75">
      <c r="A20" s="7" t="s">
        <v>4</v>
      </c>
      <c r="B20" s="246">
        <v>211</v>
      </c>
      <c r="C20" s="247">
        <v>110</v>
      </c>
      <c r="D20" s="243">
        <f>E20+G20</f>
        <v>10104410.56</v>
      </c>
      <c r="E20" s="243">
        <f>'Таблица 2.2'!H20</f>
        <v>9643154.72</v>
      </c>
      <c r="F20" s="244"/>
      <c r="G20" s="243">
        <f>'Таблица 2.2'!H104+'Таблица 2.2'!H105+'Таблица 2.2'!H106+'Таблица 2.2'!H107+'Таблица 2.2'!H108</f>
        <v>461255.83999999997</v>
      </c>
      <c r="H20" s="243"/>
      <c r="I20" s="244"/>
      <c r="J20" s="243"/>
      <c r="K20" s="243"/>
    </row>
    <row r="21" spans="1:11" ht="15.75">
      <c r="A21" s="7" t="s">
        <v>41</v>
      </c>
      <c r="B21" s="246"/>
      <c r="C21" s="247"/>
      <c r="D21" s="243"/>
      <c r="E21" s="243"/>
      <c r="F21" s="245"/>
      <c r="G21" s="243"/>
      <c r="H21" s="243"/>
      <c r="I21" s="245"/>
      <c r="J21" s="243"/>
      <c r="K21" s="243"/>
    </row>
    <row r="22" spans="1:11" ht="15.75">
      <c r="A22" s="5" t="s">
        <v>42</v>
      </c>
      <c r="B22" s="3">
        <v>220</v>
      </c>
      <c r="C22" s="6"/>
      <c r="D22" s="15"/>
      <c r="E22" s="15"/>
      <c r="F22" s="15"/>
      <c r="G22" s="15"/>
      <c r="H22" s="15"/>
      <c r="I22" s="15"/>
      <c r="J22" s="15"/>
      <c r="K22" s="15"/>
    </row>
    <row r="23" spans="1:11" ht="15.75">
      <c r="A23" s="8" t="s">
        <v>4</v>
      </c>
      <c r="B23" s="6"/>
      <c r="C23" s="6"/>
      <c r="D23" s="15"/>
      <c r="E23" s="15"/>
      <c r="F23" s="15"/>
      <c r="G23" s="15"/>
      <c r="H23" s="15"/>
      <c r="I23" s="15"/>
      <c r="J23" s="15"/>
      <c r="K23" s="15"/>
    </row>
    <row r="24" spans="1:11" ht="15.75">
      <c r="A24" s="5" t="s">
        <v>43</v>
      </c>
      <c r="B24" s="3">
        <v>230</v>
      </c>
      <c r="C24" s="6">
        <v>850</v>
      </c>
      <c r="D24" s="15">
        <f>E24+G24</f>
        <v>26475.16</v>
      </c>
      <c r="E24" s="15">
        <f>'Таблица 2.2'!H61</f>
        <v>26475.16</v>
      </c>
      <c r="F24" s="15"/>
      <c r="G24" s="15">
        <f>'Таблица 2.2'!D110+'Таблица 2.2'!D111</f>
        <v>0</v>
      </c>
      <c r="H24" s="15"/>
      <c r="I24" s="15"/>
      <c r="J24" s="15"/>
      <c r="K24" s="15"/>
    </row>
    <row r="25" spans="1:11" ht="15.75">
      <c r="A25" s="8" t="s">
        <v>4</v>
      </c>
      <c r="B25" s="6"/>
      <c r="C25" s="6"/>
      <c r="D25" s="15"/>
      <c r="E25" s="15"/>
      <c r="F25" s="15"/>
      <c r="G25" s="15"/>
      <c r="H25" s="15"/>
      <c r="I25" s="15"/>
      <c r="J25" s="15"/>
      <c r="K25" s="15"/>
    </row>
    <row r="26" spans="1:11" ht="15.75">
      <c r="A26" s="5" t="s">
        <v>54</v>
      </c>
      <c r="B26" s="3">
        <v>240</v>
      </c>
      <c r="C26" s="6"/>
      <c r="D26" s="15"/>
      <c r="E26" s="15"/>
      <c r="F26" s="15"/>
      <c r="G26" s="15"/>
      <c r="H26" s="15"/>
      <c r="I26" s="15"/>
      <c r="J26" s="15"/>
      <c r="K26" s="15"/>
    </row>
    <row r="27" spans="1:11" ht="15.75">
      <c r="A27" s="5" t="s">
        <v>44</v>
      </c>
      <c r="B27" s="3">
        <v>250</v>
      </c>
      <c r="C27" s="6"/>
      <c r="D27" s="15"/>
      <c r="E27" s="15"/>
      <c r="F27" s="15"/>
      <c r="G27" s="15"/>
      <c r="H27" s="15"/>
      <c r="I27" s="15"/>
      <c r="J27" s="15"/>
      <c r="K27" s="15"/>
    </row>
    <row r="28" spans="1:11" ht="15.75">
      <c r="A28" s="5" t="s">
        <v>45</v>
      </c>
      <c r="B28" s="3">
        <v>260</v>
      </c>
      <c r="C28" s="3" t="s">
        <v>31</v>
      </c>
      <c r="D28" s="15">
        <f>E28+G28+J28</f>
        <v>4275004.38</v>
      </c>
      <c r="E28" s="15">
        <f>'Таблица 2.2'!H31</f>
        <v>2194993.9</v>
      </c>
      <c r="F28" s="15"/>
      <c r="G28" s="15">
        <f>'Таблица 2.2'!D112+'Таблица 2.2'!D113+'Таблица 2.2'!D114+'Таблица 2.2'!D126+'Таблица 2.2'!H123+'Таблица 2.2'!H124+'Таблица 2.2'!H125+'Таблица 2.2'!H118+'Таблица 2.2'!H122+'Таблица 2.2'!H121</f>
        <v>1947650.48</v>
      </c>
      <c r="H28" s="15"/>
      <c r="I28" s="15"/>
      <c r="J28" s="15">
        <f>'Таблица 2.2'!H78</f>
        <v>132360</v>
      </c>
      <c r="K28" s="15"/>
    </row>
    <row r="29" spans="1:11" ht="15.75">
      <c r="A29" s="12" t="s">
        <v>46</v>
      </c>
      <c r="B29" s="3">
        <v>300</v>
      </c>
      <c r="C29" s="3" t="s">
        <v>31</v>
      </c>
      <c r="D29" s="15"/>
      <c r="E29" s="15"/>
      <c r="F29" s="15"/>
      <c r="G29" s="15"/>
      <c r="H29" s="15"/>
      <c r="I29" s="15"/>
      <c r="J29" s="15"/>
      <c r="K29" s="15"/>
    </row>
    <row r="30" spans="1:11" ht="15.75">
      <c r="A30" s="5" t="s">
        <v>4</v>
      </c>
      <c r="B30" s="246">
        <v>310</v>
      </c>
      <c r="C30" s="247"/>
      <c r="D30" s="243"/>
      <c r="E30" s="243"/>
      <c r="F30" s="244"/>
      <c r="G30" s="243"/>
      <c r="H30" s="243"/>
      <c r="I30" s="244"/>
      <c r="J30" s="243"/>
      <c r="K30" s="243"/>
    </row>
    <row r="31" spans="1:11" ht="15.75">
      <c r="A31" s="5" t="s">
        <v>47</v>
      </c>
      <c r="B31" s="246"/>
      <c r="C31" s="247"/>
      <c r="D31" s="243"/>
      <c r="E31" s="243"/>
      <c r="F31" s="245"/>
      <c r="G31" s="243"/>
      <c r="H31" s="243"/>
      <c r="I31" s="245"/>
      <c r="J31" s="243"/>
      <c r="K31" s="243"/>
    </row>
    <row r="32" spans="1:11" ht="15.75">
      <c r="A32" s="5" t="s">
        <v>48</v>
      </c>
      <c r="B32" s="3">
        <v>320</v>
      </c>
      <c r="C32" s="6"/>
      <c r="D32" s="15"/>
      <c r="E32" s="15"/>
      <c r="F32" s="15"/>
      <c r="G32" s="15"/>
      <c r="H32" s="15"/>
      <c r="I32" s="15"/>
      <c r="J32" s="15"/>
      <c r="K32" s="15"/>
    </row>
    <row r="33" spans="1:11" ht="15.75">
      <c r="A33" s="5" t="s">
        <v>49</v>
      </c>
      <c r="B33" s="3">
        <v>400</v>
      </c>
      <c r="C33" s="6"/>
      <c r="D33" s="15"/>
      <c r="E33" s="15"/>
      <c r="F33" s="15"/>
      <c r="G33" s="15"/>
      <c r="H33" s="15"/>
      <c r="I33" s="15"/>
      <c r="J33" s="15"/>
      <c r="K33" s="15"/>
    </row>
    <row r="34" spans="1:11" ht="15.75">
      <c r="A34" s="5" t="s">
        <v>4</v>
      </c>
      <c r="B34" s="246">
        <v>410</v>
      </c>
      <c r="C34" s="247"/>
      <c r="D34" s="243"/>
      <c r="E34" s="243"/>
      <c r="F34" s="244"/>
      <c r="G34" s="243"/>
      <c r="H34" s="243"/>
      <c r="I34" s="244"/>
      <c r="J34" s="243"/>
      <c r="K34" s="243"/>
    </row>
    <row r="35" spans="1:11" ht="15.75">
      <c r="A35" s="5" t="s">
        <v>50</v>
      </c>
      <c r="B35" s="246"/>
      <c r="C35" s="247"/>
      <c r="D35" s="243"/>
      <c r="E35" s="243"/>
      <c r="F35" s="245"/>
      <c r="G35" s="243"/>
      <c r="H35" s="243"/>
      <c r="I35" s="245"/>
      <c r="J35" s="243"/>
      <c r="K35" s="243"/>
    </row>
    <row r="36" spans="1:11" ht="15.75">
      <c r="A36" s="5" t="s">
        <v>51</v>
      </c>
      <c r="B36" s="3">
        <v>420</v>
      </c>
      <c r="C36" s="6"/>
      <c r="D36" s="15"/>
      <c r="E36" s="15"/>
      <c r="F36" s="15"/>
      <c r="G36" s="15"/>
      <c r="H36" s="15"/>
      <c r="I36" s="15"/>
      <c r="J36" s="15"/>
      <c r="K36" s="15"/>
    </row>
    <row r="37" spans="1:11" ht="15.75">
      <c r="A37" s="12" t="s">
        <v>52</v>
      </c>
      <c r="B37" s="3">
        <v>500</v>
      </c>
      <c r="C37" s="3" t="s">
        <v>31</v>
      </c>
      <c r="D37" s="15"/>
      <c r="E37" s="15"/>
      <c r="F37" s="15"/>
      <c r="G37" s="15"/>
      <c r="H37" s="15"/>
      <c r="I37" s="15"/>
      <c r="J37" s="15"/>
      <c r="K37" s="15"/>
    </row>
    <row r="38" spans="1:11" ht="15.75">
      <c r="A38" s="12" t="s">
        <v>53</v>
      </c>
      <c r="B38" s="3">
        <v>600</v>
      </c>
      <c r="C38" s="3" t="s">
        <v>31</v>
      </c>
      <c r="D38" s="15"/>
      <c r="E38" s="15"/>
      <c r="F38" s="15"/>
      <c r="G38" s="15"/>
      <c r="H38" s="15"/>
      <c r="I38" s="15"/>
      <c r="J38" s="15"/>
      <c r="K38" s="15"/>
    </row>
  </sheetData>
  <sheetProtection/>
  <mergeCells count="53">
    <mergeCell ref="I20:I21"/>
    <mergeCell ref="I30:I31"/>
    <mergeCell ref="I34:I35"/>
    <mergeCell ref="A2:E2"/>
    <mergeCell ref="F6:F7"/>
    <mergeCell ref="F10:F11"/>
    <mergeCell ref="F20:F21"/>
    <mergeCell ref="A4:A7"/>
    <mergeCell ref="B4:B7"/>
    <mergeCell ref="C4:C7"/>
    <mergeCell ref="H10:H11"/>
    <mergeCell ref="I10:I11"/>
    <mergeCell ref="D4:K4"/>
    <mergeCell ref="D5:D7"/>
    <mergeCell ref="E5:K5"/>
    <mergeCell ref="E6:E7"/>
    <mergeCell ref="G6:G7"/>
    <mergeCell ref="H6:H7"/>
    <mergeCell ref="I6:I7"/>
    <mergeCell ref="J20:J21"/>
    <mergeCell ref="K20:K21"/>
    <mergeCell ref="G20:G21"/>
    <mergeCell ref="H20:H21"/>
    <mergeCell ref="J6:K6"/>
    <mergeCell ref="B10:B11"/>
    <mergeCell ref="C10:C11"/>
    <mergeCell ref="D10:D11"/>
    <mergeCell ref="E10:E11"/>
    <mergeCell ref="G10:G11"/>
    <mergeCell ref="D30:D31"/>
    <mergeCell ref="E30:E31"/>
    <mergeCell ref="G30:G31"/>
    <mergeCell ref="H30:H31"/>
    <mergeCell ref="B20:B21"/>
    <mergeCell ref="C20:C21"/>
    <mergeCell ref="D20:D21"/>
    <mergeCell ref="E20:E21"/>
    <mergeCell ref="B34:B35"/>
    <mergeCell ref="C34:C35"/>
    <mergeCell ref="D34:D35"/>
    <mergeCell ref="E34:E35"/>
    <mergeCell ref="J10:J11"/>
    <mergeCell ref="K10:K11"/>
    <mergeCell ref="G34:G35"/>
    <mergeCell ref="H34:H35"/>
    <mergeCell ref="B30:B31"/>
    <mergeCell ref="C30:C31"/>
    <mergeCell ref="J34:J35"/>
    <mergeCell ref="K34:K35"/>
    <mergeCell ref="J30:J31"/>
    <mergeCell ref="K30:K31"/>
    <mergeCell ref="F30:F31"/>
    <mergeCell ref="F34:F35"/>
  </mergeCells>
  <printOptions/>
  <pageMargins left="0.75" right="0.21" top="0.55" bottom="0.32" header="0.5" footer="0.16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A6" sqref="A6:A9"/>
    </sheetView>
  </sheetViews>
  <sheetFormatPr defaultColWidth="9.140625" defaultRowHeight="12.75"/>
  <cols>
    <col min="1" max="1" width="45.421875" style="0" customWidth="1"/>
    <col min="4" max="4" width="13.140625" style="0" customWidth="1"/>
    <col min="5" max="6" width="10.7109375" style="0" customWidth="1"/>
    <col min="7" max="7" width="13.140625" style="0" customWidth="1"/>
    <col min="8" max="12" width="10.7109375" style="0" customWidth="1"/>
  </cols>
  <sheetData>
    <row r="1" spans="11:12" ht="15.75">
      <c r="K1" s="254" t="s">
        <v>74</v>
      </c>
      <c r="L1" s="255"/>
    </row>
    <row r="2" spans="1:12" ht="12.75" customHeight="1">
      <c r="A2" s="256" t="s">
        <v>75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3" spans="1:12" ht="16.5" customHeight="1">
      <c r="A3" s="256" t="s">
        <v>542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</row>
    <row r="6" spans="1:12" ht="31.5" customHeight="1">
      <c r="A6" s="249" t="s">
        <v>1</v>
      </c>
      <c r="B6" s="249" t="s">
        <v>20</v>
      </c>
      <c r="C6" s="249" t="s">
        <v>62</v>
      </c>
      <c r="D6" s="249" t="s">
        <v>63</v>
      </c>
      <c r="E6" s="249"/>
      <c r="F6" s="249"/>
      <c r="G6" s="249"/>
      <c r="H6" s="249"/>
      <c r="I6" s="249"/>
      <c r="J6" s="249"/>
      <c r="K6" s="249"/>
      <c r="L6" s="249"/>
    </row>
    <row r="7" spans="1:12" ht="15.75">
      <c r="A7" s="249"/>
      <c r="B7" s="249"/>
      <c r="C7" s="249"/>
      <c r="D7" s="249" t="s">
        <v>64</v>
      </c>
      <c r="E7" s="249"/>
      <c r="F7" s="249"/>
      <c r="G7" s="249" t="s">
        <v>6</v>
      </c>
      <c r="H7" s="249"/>
      <c r="I7" s="249"/>
      <c r="J7" s="249"/>
      <c r="K7" s="249"/>
      <c r="L7" s="249"/>
    </row>
    <row r="8" spans="1:12" ht="111" customHeight="1">
      <c r="A8" s="249"/>
      <c r="B8" s="249"/>
      <c r="C8" s="249"/>
      <c r="D8" s="249"/>
      <c r="E8" s="249"/>
      <c r="F8" s="249"/>
      <c r="G8" s="253" t="s">
        <v>65</v>
      </c>
      <c r="H8" s="253"/>
      <c r="I8" s="253"/>
      <c r="J8" s="253" t="s">
        <v>66</v>
      </c>
      <c r="K8" s="253"/>
      <c r="L8" s="253"/>
    </row>
    <row r="9" spans="1:12" ht="78.75">
      <c r="A9" s="249"/>
      <c r="B9" s="249"/>
      <c r="C9" s="249"/>
      <c r="D9" s="9" t="s">
        <v>471</v>
      </c>
      <c r="E9" s="9" t="s">
        <v>68</v>
      </c>
      <c r="F9" s="9" t="s">
        <v>69</v>
      </c>
      <c r="G9" s="9" t="s">
        <v>472</v>
      </c>
      <c r="H9" s="9" t="s">
        <v>68</v>
      </c>
      <c r="I9" s="9" t="s">
        <v>69</v>
      </c>
      <c r="J9" s="9" t="s">
        <v>67</v>
      </c>
      <c r="K9" s="9" t="s">
        <v>68</v>
      </c>
      <c r="L9" s="9" t="s">
        <v>68</v>
      </c>
    </row>
    <row r="10" spans="1:12" ht="15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31.5">
      <c r="A11" s="5" t="s">
        <v>70</v>
      </c>
      <c r="B11" s="3">
        <v>1</v>
      </c>
      <c r="C11" s="3" t="s">
        <v>31</v>
      </c>
      <c r="D11" s="15">
        <f>D12+D14</f>
        <v>4275004.380000001</v>
      </c>
      <c r="E11" s="15"/>
      <c r="F11" s="15"/>
      <c r="G11" s="15">
        <f>G12+G14</f>
        <v>4275004.380000001</v>
      </c>
      <c r="H11" s="6"/>
      <c r="I11" s="6"/>
      <c r="J11" s="6"/>
      <c r="K11" s="6"/>
      <c r="L11" s="6"/>
    </row>
    <row r="12" spans="1:12" ht="47.25">
      <c r="A12" s="5" t="s">
        <v>71</v>
      </c>
      <c r="B12" s="3">
        <v>1001</v>
      </c>
      <c r="C12" s="3" t="s">
        <v>31</v>
      </c>
      <c r="D12" s="15">
        <f>D13</f>
        <v>11630.48</v>
      </c>
      <c r="E12" s="15"/>
      <c r="F12" s="15"/>
      <c r="G12" s="15">
        <f>G13</f>
        <v>11630.48</v>
      </c>
      <c r="H12" s="6"/>
      <c r="I12" s="6"/>
      <c r="J12" s="6"/>
      <c r="K12" s="6"/>
      <c r="L12" s="6"/>
    </row>
    <row r="13" spans="1:12" ht="15.75">
      <c r="A13" s="5"/>
      <c r="B13" s="3"/>
      <c r="C13" s="143">
        <v>2018</v>
      </c>
      <c r="D13" s="15">
        <f>G13</f>
        <v>11630.48</v>
      </c>
      <c r="E13" s="15"/>
      <c r="F13" s="15"/>
      <c r="G13" s="15">
        <f>'Таблица 2.2'!H114+'Таблица 2.2'!H115+'Таблица 2.2'!H118+'Таблица 2.2'!D112+'Таблица 2.2'!D113+'Таблица 2.2'!H121</f>
        <v>11630.48</v>
      </c>
      <c r="H13" s="6"/>
      <c r="I13" s="6"/>
      <c r="J13" s="6"/>
      <c r="K13" s="6"/>
      <c r="L13" s="6"/>
    </row>
    <row r="14" spans="1:12" ht="31.5">
      <c r="A14" s="5" t="s">
        <v>72</v>
      </c>
      <c r="B14" s="3">
        <v>2001</v>
      </c>
      <c r="C14" s="5"/>
      <c r="D14" s="14">
        <f>D15</f>
        <v>4263373.9</v>
      </c>
      <c r="E14" s="14"/>
      <c r="F14" s="14"/>
      <c r="G14" s="14">
        <f>G15</f>
        <v>4263373.9</v>
      </c>
      <c r="H14" s="5"/>
      <c r="I14" s="5"/>
      <c r="J14" s="5"/>
      <c r="K14" s="5"/>
      <c r="L14" s="5"/>
    </row>
    <row r="15" spans="1:12" ht="31.5">
      <c r="A15" s="5" t="s">
        <v>72</v>
      </c>
      <c r="B15" s="5"/>
      <c r="C15" s="5">
        <v>2019</v>
      </c>
      <c r="D15" s="14">
        <f>G15</f>
        <v>4263373.9</v>
      </c>
      <c r="E15" s="14"/>
      <c r="F15" s="14"/>
      <c r="G15" s="14">
        <f>'Таблица 2.2'!H31+'Таблица 2.2'!H78+'Таблица 2.2'!H126+'Таблица 2.2'!H123+'Таблица 2.2'!H124+'Таблица 2.2'!H125+'Таблица 2.2'!H122</f>
        <v>4263373.9</v>
      </c>
      <c r="H15" s="5"/>
      <c r="I15" s="5"/>
      <c r="J15" s="5"/>
      <c r="K15" s="5"/>
      <c r="L15" s="5"/>
    </row>
  </sheetData>
  <sheetProtection/>
  <mergeCells count="11">
    <mergeCell ref="K1:L1"/>
    <mergeCell ref="A2:L2"/>
    <mergeCell ref="A3:L3"/>
    <mergeCell ref="A6:A9"/>
    <mergeCell ref="B6:B9"/>
    <mergeCell ref="C6:C9"/>
    <mergeCell ref="D6:L6"/>
    <mergeCell ref="D7:F8"/>
    <mergeCell ref="G7:L7"/>
    <mergeCell ref="G8:I8"/>
    <mergeCell ref="J8:L8"/>
  </mergeCells>
  <hyperlinks>
    <hyperlink ref="G8" r:id="rId1" display="consultantplus://offline/ref=AB86106E35E50A4BFAF0629E73CD1152549675B8525C9B7728006F1BD6bCc8I"/>
    <hyperlink ref="J8" r:id="rId2" display="consultantplus://offline/ref=AB86106E35E50A4BFAF0629E73CD1152549774BA50549B7728006F1BD6bCc8I"/>
  </hyperlinks>
  <printOptions/>
  <pageMargins left="0.27" right="0.2" top="1" bottom="1" header="0.5" footer="0.5"/>
  <pageSetup fitToHeight="1" fitToWidth="1" horizontalDpi="600" verticalDpi="600" orientation="landscape" paperSize="9" scale="88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1"/>
  <sheetViews>
    <sheetView showZeros="0" tabSelected="1" zoomScale="80" zoomScaleNormal="80" zoomScalePageLayoutView="0" workbookViewId="0" topLeftCell="A25">
      <selection activeCell="E52" sqref="E52"/>
    </sheetView>
  </sheetViews>
  <sheetFormatPr defaultColWidth="9.140625" defaultRowHeight="12.75"/>
  <cols>
    <col min="1" max="1" width="7.28125" style="24" bestFit="1" customWidth="1"/>
    <col min="2" max="2" width="71.7109375" style="22" customWidth="1"/>
    <col min="3" max="3" width="35.00390625" style="22" customWidth="1"/>
    <col min="4" max="4" width="14.421875" style="61" customWidth="1"/>
    <col min="5" max="5" width="15.00390625" style="61" customWidth="1"/>
    <col min="6" max="6" width="16.28125" style="61" customWidth="1"/>
    <col min="7" max="7" width="15.28125" style="61" customWidth="1"/>
    <col min="8" max="8" width="18.140625" style="21" customWidth="1"/>
    <col min="9" max="9" width="13.7109375" style="22" bestFit="1" customWidth="1"/>
    <col min="10" max="10" width="16.7109375" style="22" bestFit="1" customWidth="1"/>
    <col min="11" max="16384" width="9.140625" style="22" customWidth="1"/>
  </cols>
  <sheetData>
    <row r="1" spans="7:8" ht="15.75">
      <c r="G1" s="254" t="s">
        <v>172</v>
      </c>
      <c r="H1" s="255"/>
    </row>
    <row r="3" spans="1:8" ht="15.75">
      <c r="A3" s="269" t="s">
        <v>190</v>
      </c>
      <c r="B3" s="269"/>
      <c r="C3" s="269"/>
      <c r="D3" s="269"/>
      <c r="E3" s="269"/>
      <c r="F3" s="269"/>
      <c r="G3" s="269"/>
      <c r="H3" s="269"/>
    </row>
    <row r="4" spans="1:8" ht="15.75">
      <c r="A4" s="21"/>
      <c r="B4" s="21"/>
      <c r="C4" s="21"/>
      <c r="D4" s="21"/>
      <c r="E4" s="21"/>
      <c r="F4" s="21"/>
      <c r="G4" s="21"/>
      <c r="H4" s="21" t="s">
        <v>284</v>
      </c>
    </row>
    <row r="5" spans="1:8" s="24" customFormat="1" ht="15.75">
      <c r="A5" s="262" t="s">
        <v>88</v>
      </c>
      <c r="B5" s="262" t="s">
        <v>1</v>
      </c>
      <c r="C5" s="262" t="s">
        <v>150</v>
      </c>
      <c r="D5" s="262" t="s">
        <v>89</v>
      </c>
      <c r="E5" s="262"/>
      <c r="F5" s="262"/>
      <c r="G5" s="262"/>
      <c r="H5" s="262"/>
    </row>
    <row r="6" spans="1:8" s="24" customFormat="1" ht="15.75">
      <c r="A6" s="262"/>
      <c r="B6" s="262"/>
      <c r="C6" s="262"/>
      <c r="D6" s="23" t="s">
        <v>90</v>
      </c>
      <c r="E6" s="23" t="s">
        <v>91</v>
      </c>
      <c r="F6" s="23" t="s">
        <v>92</v>
      </c>
      <c r="G6" s="23" t="s">
        <v>93</v>
      </c>
      <c r="H6" s="23" t="s">
        <v>94</v>
      </c>
    </row>
    <row r="7" spans="1:8" s="30" customFormat="1" ht="15.75">
      <c r="A7" s="23" t="s">
        <v>95</v>
      </c>
      <c r="B7" s="65" t="s">
        <v>96</v>
      </c>
      <c r="C7" s="37" t="s">
        <v>97</v>
      </c>
      <c r="D7" s="64">
        <v>0</v>
      </c>
      <c r="E7" s="64"/>
      <c r="F7" s="64"/>
      <c r="G7" s="64"/>
      <c r="H7" s="29">
        <f>SUM(D7:G7)</f>
        <v>0</v>
      </c>
    </row>
    <row r="8" spans="1:8" s="30" customFormat="1" ht="15.75">
      <c r="A8" s="25" t="s">
        <v>98</v>
      </c>
      <c r="B8" s="26" t="s">
        <v>99</v>
      </c>
      <c r="C8" s="27" t="s">
        <v>97</v>
      </c>
      <c r="D8" s="28">
        <f>SUM(D10:D14)</f>
        <v>4427775.45</v>
      </c>
      <c r="E8" s="28">
        <f>SUM(E10:E14)</f>
        <v>5612970.46</v>
      </c>
      <c r="F8" s="28">
        <f>SUM(F10:F14)</f>
        <v>3603893.56</v>
      </c>
      <c r="G8" s="28">
        <f>SUM(G10:G14)</f>
        <v>814933</v>
      </c>
      <c r="H8" s="29">
        <f>SUM(D8:G8)</f>
        <v>14459572.47</v>
      </c>
    </row>
    <row r="9" spans="1:8" ht="15.75">
      <c r="A9" s="263" t="s">
        <v>6</v>
      </c>
      <c r="B9" s="264"/>
      <c r="C9" s="264"/>
      <c r="D9" s="264"/>
      <c r="E9" s="264"/>
      <c r="F9" s="264"/>
      <c r="G9" s="264"/>
      <c r="H9" s="265"/>
    </row>
    <row r="10" spans="1:8" ht="15.75">
      <c r="A10" s="31" t="s">
        <v>100</v>
      </c>
      <c r="B10" s="33" t="s">
        <v>101</v>
      </c>
      <c r="C10" s="23"/>
      <c r="D10" s="73">
        <f>D18</f>
        <v>3798291.97</v>
      </c>
      <c r="E10" s="73">
        <f>E18</f>
        <v>3983391.62</v>
      </c>
      <c r="F10" s="73">
        <f>F18</f>
        <v>3405943.19</v>
      </c>
      <c r="G10" s="73">
        <f>G18</f>
        <v>676997</v>
      </c>
      <c r="H10" s="35">
        <f>SUM(D10:G10)</f>
        <v>11864623.78</v>
      </c>
    </row>
    <row r="11" spans="1:8" ht="15.75">
      <c r="A11" s="31" t="s">
        <v>102</v>
      </c>
      <c r="B11" s="33" t="s">
        <v>103</v>
      </c>
      <c r="C11" s="23"/>
      <c r="D11" s="36">
        <f>D102</f>
        <v>594244.48</v>
      </c>
      <c r="E11" s="36">
        <f>E102</f>
        <v>1596488.84</v>
      </c>
      <c r="F11" s="36">
        <f>F102</f>
        <v>164860.37</v>
      </c>
      <c r="G11" s="36">
        <f>G102</f>
        <v>106995</v>
      </c>
      <c r="H11" s="35">
        <f>SUM(D11:G11)</f>
        <v>2462588.6900000004</v>
      </c>
    </row>
    <row r="12" spans="1:8" ht="15.75">
      <c r="A12" s="31" t="s">
        <v>104</v>
      </c>
      <c r="B12" s="33" t="s">
        <v>105</v>
      </c>
      <c r="C12" s="23"/>
      <c r="D12" s="36"/>
      <c r="E12" s="36"/>
      <c r="F12" s="36"/>
      <c r="G12" s="36"/>
      <c r="H12" s="35">
        <f>SUM(D12:G12)</f>
        <v>0</v>
      </c>
    </row>
    <row r="13" spans="1:10" ht="47.25">
      <c r="A13" s="31" t="s">
        <v>106</v>
      </c>
      <c r="B13" s="33" t="s">
        <v>149</v>
      </c>
      <c r="C13" s="23"/>
      <c r="D13" s="36"/>
      <c r="E13" s="36"/>
      <c r="F13" s="36"/>
      <c r="G13" s="36"/>
      <c r="H13" s="35">
        <f>SUM(D13:G13)</f>
        <v>0</v>
      </c>
      <c r="J13" s="77"/>
    </row>
    <row r="14" spans="1:8" ht="15.75">
      <c r="A14" s="31" t="s">
        <v>107</v>
      </c>
      <c r="B14" s="33" t="s">
        <v>108</v>
      </c>
      <c r="C14" s="23"/>
      <c r="D14" s="34">
        <f>D16+D17</f>
        <v>35239</v>
      </c>
      <c r="E14" s="34">
        <f>E16+E17</f>
        <v>33090</v>
      </c>
      <c r="F14" s="34">
        <f>F16+F17</f>
        <v>33090</v>
      </c>
      <c r="G14" s="34">
        <f>G16+G17</f>
        <v>30941</v>
      </c>
      <c r="H14" s="35">
        <f>SUM(D14:G14)</f>
        <v>132360</v>
      </c>
    </row>
    <row r="15" spans="1:8" ht="15.75">
      <c r="A15" s="263" t="s">
        <v>6</v>
      </c>
      <c r="B15" s="264"/>
      <c r="C15" s="264"/>
      <c r="D15" s="264"/>
      <c r="E15" s="264"/>
      <c r="F15" s="264"/>
      <c r="G15" s="264"/>
      <c r="H15" s="265"/>
    </row>
    <row r="16" spans="1:8" ht="15.75">
      <c r="A16" s="31" t="s">
        <v>109</v>
      </c>
      <c r="B16" s="33" t="s">
        <v>110</v>
      </c>
      <c r="C16" s="37"/>
      <c r="D16" s="36"/>
      <c r="E16" s="36"/>
      <c r="F16" s="36"/>
      <c r="G16" s="36"/>
      <c r="H16" s="35">
        <f>SUM(D16:G16)</f>
        <v>0</v>
      </c>
    </row>
    <row r="17" spans="1:8" ht="15.75">
      <c r="A17" s="31" t="s">
        <v>111</v>
      </c>
      <c r="B17" s="33" t="s">
        <v>151</v>
      </c>
      <c r="C17" s="37"/>
      <c r="D17" s="36">
        <f>D78</f>
        <v>35239</v>
      </c>
      <c r="E17" s="36">
        <f>E78</f>
        <v>33090</v>
      </c>
      <c r="F17" s="36">
        <f>F78</f>
        <v>33090</v>
      </c>
      <c r="G17" s="36">
        <f>G78</f>
        <v>30941</v>
      </c>
      <c r="H17" s="35">
        <f>SUM(D17:G17)</f>
        <v>132360</v>
      </c>
    </row>
    <row r="18" spans="1:8" s="30" customFormat="1" ht="47.25">
      <c r="A18" s="25" t="s">
        <v>112</v>
      </c>
      <c r="B18" s="26" t="s">
        <v>161</v>
      </c>
      <c r="C18" s="25" t="s">
        <v>97</v>
      </c>
      <c r="D18" s="28">
        <f>D20+D31+D58+D61</f>
        <v>3798291.97</v>
      </c>
      <c r="E18" s="28">
        <f>E20+E31+E58+E61</f>
        <v>3983391.62</v>
      </c>
      <c r="F18" s="28">
        <f>F20+F31+F58+F61</f>
        <v>3405943.19</v>
      </c>
      <c r="G18" s="28">
        <f>G20+G31+G58+G61</f>
        <v>676997</v>
      </c>
      <c r="H18" s="29">
        <f>SUM(D18:G18)</f>
        <v>11864623.78</v>
      </c>
    </row>
    <row r="19" spans="1:8" ht="15.75">
      <c r="A19" s="263" t="s">
        <v>6</v>
      </c>
      <c r="B19" s="264"/>
      <c r="C19" s="264"/>
      <c r="D19" s="264"/>
      <c r="E19" s="264"/>
      <c r="F19" s="264"/>
      <c r="G19" s="264"/>
      <c r="H19" s="265"/>
    </row>
    <row r="20" spans="1:8" s="30" customFormat="1" ht="63">
      <c r="A20" s="39" t="s">
        <v>113</v>
      </c>
      <c r="B20" s="40" t="s">
        <v>152</v>
      </c>
      <c r="C20" s="41">
        <v>100</v>
      </c>
      <c r="D20" s="42">
        <f>SUM(D22:D29)</f>
        <v>2445600.73</v>
      </c>
      <c r="E20" s="42">
        <f>SUM(E22:E29)</f>
        <v>3745570.89</v>
      </c>
      <c r="F20" s="42">
        <f>SUM(F22:F29)</f>
        <v>2879853.1</v>
      </c>
      <c r="G20" s="42">
        <f>SUM(G22:G30)</f>
        <v>572130</v>
      </c>
      <c r="H20" s="29">
        <f>SUM(D20:G20)</f>
        <v>9643154.72</v>
      </c>
    </row>
    <row r="21" spans="1:8" ht="15.75">
      <c r="A21" s="263" t="s">
        <v>4</v>
      </c>
      <c r="B21" s="264"/>
      <c r="C21" s="264"/>
      <c r="D21" s="264"/>
      <c r="E21" s="264"/>
      <c r="F21" s="264"/>
      <c r="G21" s="264"/>
      <c r="H21" s="265"/>
    </row>
    <row r="22" spans="1:10" ht="15.75">
      <c r="A22" s="43" t="s">
        <v>114</v>
      </c>
      <c r="B22" s="33" t="s">
        <v>115</v>
      </c>
      <c r="C22" s="147" t="s">
        <v>191</v>
      </c>
      <c r="D22" s="45">
        <f>1861174-338933.69-540</f>
        <v>1521700.31</v>
      </c>
      <c r="E22" s="45">
        <v>2761174</v>
      </c>
      <c r="F22" s="45">
        <v>1861174</v>
      </c>
      <c r="G22" s="45">
        <f>584630-12500</f>
        <v>572130</v>
      </c>
      <c r="H22" s="35">
        <f aca="true" t="shared" si="0" ref="H22:H31">SUM(D22:G22)</f>
        <v>6716178.3100000005</v>
      </c>
      <c r="J22" s="77"/>
    </row>
    <row r="23" spans="1:10" ht="15.75">
      <c r="A23" s="43" t="s">
        <v>114</v>
      </c>
      <c r="B23" s="33" t="s">
        <v>115</v>
      </c>
      <c r="C23" s="147" t="s">
        <v>479</v>
      </c>
      <c r="D23" s="45">
        <f>12500</f>
        <v>12500</v>
      </c>
      <c r="E23" s="45"/>
      <c r="F23" s="45"/>
      <c r="G23" s="45"/>
      <c r="H23" s="35">
        <f>SUM(D23:G23)</f>
        <v>12500</v>
      </c>
      <c r="J23" s="77"/>
    </row>
    <row r="24" spans="1:10" ht="15.75">
      <c r="A24" s="43" t="s">
        <v>114</v>
      </c>
      <c r="B24" s="33" t="s">
        <v>115</v>
      </c>
      <c r="C24" s="78" t="s">
        <v>192</v>
      </c>
      <c r="D24" s="45">
        <f>197335+8735.41</f>
        <v>206070.41</v>
      </c>
      <c r="E24" s="45">
        <f>214670-200000-8735.41+39933.07+28620.08+44647.58+66052.05+150000-10000</f>
        <v>325187.37</v>
      </c>
      <c r="F24" s="45">
        <f>97335-26000-71335+79386.35+101860</f>
        <v>181246.35</v>
      </c>
      <c r="G24" s="45"/>
      <c r="H24" s="35">
        <f t="shared" si="0"/>
        <v>712504.13</v>
      </c>
      <c r="J24" s="77"/>
    </row>
    <row r="25" spans="1:10" ht="15.75">
      <c r="A25" s="43" t="s">
        <v>114</v>
      </c>
      <c r="B25" s="33" t="s">
        <v>115</v>
      </c>
      <c r="C25" s="78" t="s">
        <v>480</v>
      </c>
      <c r="D25" s="45">
        <f>26000-14000-10700</f>
        <v>1300</v>
      </c>
      <c r="E25" s="45"/>
      <c r="F25" s="45">
        <f>2818.44+3000</f>
        <v>5818.4400000000005</v>
      </c>
      <c r="G25" s="45"/>
      <c r="H25" s="35">
        <f>SUM(D25:G25)</f>
        <v>7118.4400000000005</v>
      </c>
      <c r="J25" s="77"/>
    </row>
    <row r="26" spans="1:10" ht="15.75">
      <c r="A26" s="43" t="s">
        <v>114</v>
      </c>
      <c r="B26" s="33" t="s">
        <v>115</v>
      </c>
      <c r="C26" s="174" t="s">
        <v>431</v>
      </c>
      <c r="D26" s="45"/>
      <c r="E26" s="45"/>
      <c r="F26" s="45">
        <f>300000-50000</f>
        <v>250000</v>
      </c>
      <c r="G26" s="45"/>
      <c r="H26" s="35">
        <f>SUM(D26:G26)</f>
        <v>250000</v>
      </c>
      <c r="J26" s="77"/>
    </row>
    <row r="27" spans="1:10" ht="15.75">
      <c r="A27" s="43" t="s">
        <v>116</v>
      </c>
      <c r="B27" s="33" t="s">
        <v>117</v>
      </c>
      <c r="C27" s="78" t="s">
        <v>193</v>
      </c>
      <c r="D27" s="45"/>
      <c r="E27" s="45"/>
      <c r="F27" s="45"/>
      <c r="G27" s="45"/>
      <c r="H27" s="35">
        <f t="shared" si="0"/>
        <v>0</v>
      </c>
      <c r="J27" s="77"/>
    </row>
    <row r="28" spans="1:8" ht="15.75">
      <c r="A28" s="43" t="s">
        <v>118</v>
      </c>
      <c r="B28" s="33" t="s">
        <v>119</v>
      </c>
      <c r="C28" s="147" t="s">
        <v>194</v>
      </c>
      <c r="D28" s="70">
        <f>562074+139823.62</f>
        <v>701897.62</v>
      </c>
      <c r="E28" s="70">
        <f>833874-174962.1</f>
        <v>658911.9</v>
      </c>
      <c r="F28" s="70">
        <v>562075</v>
      </c>
      <c r="G28" s="70">
        <f>176550-139823.62-36726.38</f>
        <v>0</v>
      </c>
      <c r="H28" s="35">
        <f t="shared" si="0"/>
        <v>1922884.52</v>
      </c>
    </row>
    <row r="29" spans="1:8" ht="15.75">
      <c r="A29" s="43" t="s">
        <v>118</v>
      </c>
      <c r="B29" s="33" t="s">
        <v>119</v>
      </c>
      <c r="C29" s="149" t="s">
        <v>195</v>
      </c>
      <c r="D29" s="175">
        <f>59432-50000-7299.61</f>
        <v>2132.3900000000003</v>
      </c>
      <c r="E29" s="70">
        <f>250.79+46.83</f>
        <v>297.62</v>
      </c>
      <c r="F29" s="70">
        <f>29232-10481.55-15350.44-3400.01+15247.31+38292-34000</f>
        <v>19539.309999999998</v>
      </c>
      <c r="G29" s="70">
        <v>0</v>
      </c>
      <c r="H29" s="35">
        <f t="shared" si="0"/>
        <v>21969.32</v>
      </c>
    </row>
    <row r="30" spans="1:8" ht="15.75">
      <c r="A30" s="43" t="s">
        <v>118</v>
      </c>
      <c r="B30" s="33" t="s">
        <v>119</v>
      </c>
      <c r="C30" s="174" t="s">
        <v>440</v>
      </c>
      <c r="D30" s="175"/>
      <c r="E30" s="70"/>
      <c r="F30" s="70"/>
      <c r="G30" s="70"/>
      <c r="H30" s="35">
        <f>SUM(D30:G30)</f>
        <v>0</v>
      </c>
    </row>
    <row r="31" spans="1:10" s="30" customFormat="1" ht="31.5">
      <c r="A31" s="46" t="s">
        <v>120</v>
      </c>
      <c r="B31" s="40" t="s">
        <v>153</v>
      </c>
      <c r="C31" s="41">
        <v>200</v>
      </c>
      <c r="D31" s="47">
        <f>SUM(D33:D57)</f>
        <v>1352073.51</v>
      </c>
      <c r="E31" s="47">
        <f>SUM(E33:E57)</f>
        <v>225352.3</v>
      </c>
      <c r="F31" s="47">
        <f>SUM(F33:F57)</f>
        <v>512701.08999999997</v>
      </c>
      <c r="G31" s="47">
        <f>SUM(G33:G57)</f>
        <v>104867</v>
      </c>
      <c r="H31" s="29">
        <f t="shared" si="0"/>
        <v>2194993.9</v>
      </c>
      <c r="J31" s="122"/>
    </row>
    <row r="32" spans="1:10" ht="15.75">
      <c r="A32" s="263" t="s">
        <v>4</v>
      </c>
      <c r="B32" s="264"/>
      <c r="C32" s="264"/>
      <c r="D32" s="264"/>
      <c r="E32" s="264"/>
      <c r="F32" s="264"/>
      <c r="G32" s="264"/>
      <c r="H32" s="265"/>
      <c r="J32" s="77"/>
    </row>
    <row r="33" spans="1:21" ht="15.75">
      <c r="A33" s="43" t="s">
        <v>121</v>
      </c>
      <c r="B33" s="33" t="s">
        <v>122</v>
      </c>
      <c r="C33" s="133" t="s">
        <v>196</v>
      </c>
      <c r="D33" s="72">
        <v>1800</v>
      </c>
      <c r="E33" s="72">
        <v>1800</v>
      </c>
      <c r="F33" s="72">
        <v>1800</v>
      </c>
      <c r="G33" s="72">
        <v>1800</v>
      </c>
      <c r="H33" s="35">
        <f aca="true" t="shared" si="1" ref="H33:H54">SUM(D33:G33)</f>
        <v>7200</v>
      </c>
      <c r="I33" s="257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</row>
    <row r="34" spans="1:21" ht="15.75">
      <c r="A34" s="43" t="s">
        <v>121</v>
      </c>
      <c r="B34" s="33" t="s">
        <v>122</v>
      </c>
      <c r="C34" s="139" t="s">
        <v>197</v>
      </c>
      <c r="D34" s="72">
        <v>5310</v>
      </c>
      <c r="E34" s="72">
        <v>5310</v>
      </c>
      <c r="F34" s="72">
        <v>5310</v>
      </c>
      <c r="G34" s="72">
        <v>5310</v>
      </c>
      <c r="H34" s="35">
        <f>SUM(D34:G34)</f>
        <v>21240</v>
      </c>
      <c r="I34" s="257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</row>
    <row r="35" spans="1:10" ht="15.75">
      <c r="A35" s="43" t="s">
        <v>123</v>
      </c>
      <c r="B35" s="33" t="s">
        <v>124</v>
      </c>
      <c r="C35" s="133" t="s">
        <v>198</v>
      </c>
      <c r="D35" s="178"/>
      <c r="E35" s="178"/>
      <c r="F35" s="178"/>
      <c r="G35" s="178"/>
      <c r="H35" s="35">
        <f t="shared" si="1"/>
        <v>0</v>
      </c>
      <c r="J35" s="77"/>
    </row>
    <row r="36" spans="1:21" ht="15.75">
      <c r="A36" s="31" t="s">
        <v>125</v>
      </c>
      <c r="B36" s="181" t="s">
        <v>126</v>
      </c>
      <c r="C36" s="194" t="s">
        <v>199</v>
      </c>
      <c r="D36" s="76">
        <f>568000+149166.59+12143.93+434477.44+3824</f>
        <v>1167611.96</v>
      </c>
      <c r="E36" s="76">
        <f>5174.2+20381.91+43120.56+15692.62</f>
        <v>84369.29</v>
      </c>
      <c r="F36" s="76">
        <f>50000-50000+4114.07</f>
        <v>4114.07</v>
      </c>
      <c r="G36" s="76">
        <f>4500-4500</f>
        <v>0</v>
      </c>
      <c r="H36" s="35">
        <f t="shared" si="1"/>
        <v>1256095.32</v>
      </c>
      <c r="I36" s="257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</row>
    <row r="37" spans="1:21" ht="15.75">
      <c r="A37" s="31" t="s">
        <v>125</v>
      </c>
      <c r="B37" s="33" t="s">
        <v>443</v>
      </c>
      <c r="C37" s="193" t="s">
        <v>444</v>
      </c>
      <c r="D37" s="76"/>
      <c r="E37" s="76"/>
      <c r="F37" s="76">
        <f>300000+35570.61+3330.3</f>
        <v>338900.91</v>
      </c>
      <c r="G37" s="76"/>
      <c r="H37" s="35">
        <f>SUM(D37:G37)</f>
        <v>338900.91</v>
      </c>
      <c r="I37" s="177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</row>
    <row r="38" spans="1:8" ht="15.75">
      <c r="A38" s="31" t="s">
        <v>127</v>
      </c>
      <c r="B38" s="33" t="s">
        <v>128</v>
      </c>
      <c r="C38" s="133" t="s">
        <v>200</v>
      </c>
      <c r="D38" s="178"/>
      <c r="E38" s="178"/>
      <c r="F38" s="178"/>
      <c r="G38" s="178"/>
      <c r="H38" s="35">
        <f t="shared" si="1"/>
        <v>0</v>
      </c>
    </row>
    <row r="39" spans="1:10" ht="18.75" customHeight="1">
      <c r="A39" s="31" t="s">
        <v>129</v>
      </c>
      <c r="B39" s="33" t="s">
        <v>130</v>
      </c>
      <c r="C39" s="135" t="s">
        <v>201</v>
      </c>
      <c r="D39" s="76">
        <f>25000+10481.55</f>
        <v>35481.55</v>
      </c>
      <c r="E39" s="210"/>
      <c r="F39" s="210">
        <f>6000</f>
        <v>6000</v>
      </c>
      <c r="G39" s="210"/>
      <c r="H39" s="74">
        <f>SUM(D39:G39)</f>
        <v>41481.55</v>
      </c>
      <c r="J39" s="77"/>
    </row>
    <row r="40" spans="1:8" s="52" customFormat="1" ht="15.75">
      <c r="A40" s="51" t="s">
        <v>131</v>
      </c>
      <c r="B40" s="181" t="s">
        <v>132</v>
      </c>
      <c r="C40" s="182" t="s">
        <v>202</v>
      </c>
      <c r="D40" s="178"/>
      <c r="E40" s="178">
        <v>1278.01</v>
      </c>
      <c r="F40" s="178">
        <f>2030.72</f>
        <v>2030.72</v>
      </c>
      <c r="G40" s="178"/>
      <c r="H40" s="35">
        <f t="shared" si="1"/>
        <v>3308.73</v>
      </c>
    </row>
    <row r="41" spans="1:8" s="52" customFormat="1" ht="31.5">
      <c r="A41" s="53" t="s">
        <v>154</v>
      </c>
      <c r="B41" s="181" t="s">
        <v>513</v>
      </c>
      <c r="C41" s="202" t="s">
        <v>514</v>
      </c>
      <c r="D41" s="178"/>
      <c r="E41" s="178"/>
      <c r="F41" s="178">
        <f>1700</f>
        <v>1700</v>
      </c>
      <c r="G41" s="178"/>
      <c r="H41" s="35">
        <f t="shared" si="1"/>
        <v>1700</v>
      </c>
    </row>
    <row r="42" spans="1:21" s="52" customFormat="1" ht="15.75">
      <c r="A42" s="54" t="s">
        <v>155</v>
      </c>
      <c r="B42" s="181" t="s">
        <v>132</v>
      </c>
      <c r="C42" s="184" t="s">
        <v>203</v>
      </c>
      <c r="D42" s="178">
        <f>9700+2978-1278-1700</f>
        <v>9700</v>
      </c>
      <c r="E42" s="178"/>
      <c r="F42" s="178"/>
      <c r="G42" s="178"/>
      <c r="H42" s="35">
        <f>SUM(D42:G42)</f>
        <v>9700</v>
      </c>
      <c r="I42" s="260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</row>
    <row r="43" spans="1:10" s="52" customFormat="1" ht="15.75">
      <c r="A43" s="54" t="s">
        <v>156</v>
      </c>
      <c r="B43" s="33" t="s">
        <v>137</v>
      </c>
      <c r="C43" s="136" t="s">
        <v>204</v>
      </c>
      <c r="D43" s="178"/>
      <c r="E43" s="178"/>
      <c r="F43" s="178"/>
      <c r="G43" s="178"/>
      <c r="H43" s="35">
        <f t="shared" si="1"/>
        <v>0</v>
      </c>
      <c r="J43" s="144"/>
    </row>
    <row r="44" spans="1:10" s="52" customFormat="1" ht="15.75">
      <c r="A44" s="54" t="s">
        <v>281</v>
      </c>
      <c r="B44" s="33" t="s">
        <v>138</v>
      </c>
      <c r="C44" s="134" t="s">
        <v>245</v>
      </c>
      <c r="D44" s="76"/>
      <c r="E44" s="76"/>
      <c r="F44" s="76"/>
      <c r="G44" s="76"/>
      <c r="H44" s="35">
        <f>SUM(D44:G44)</f>
        <v>0</v>
      </c>
      <c r="J44" s="144"/>
    </row>
    <row r="45" spans="1:21" s="52" customFormat="1" ht="15.75">
      <c r="A45" s="54" t="s">
        <v>282</v>
      </c>
      <c r="B45" s="33" t="s">
        <v>138</v>
      </c>
      <c r="C45" s="139" t="s">
        <v>205</v>
      </c>
      <c r="D45" s="76">
        <f>14171-6184</f>
        <v>7987</v>
      </c>
      <c r="E45" s="76">
        <v>14171</v>
      </c>
      <c r="F45" s="76">
        <f>14171+14171</f>
        <v>28342</v>
      </c>
      <c r="G45" s="76">
        <f>14171-14171</f>
        <v>0</v>
      </c>
      <c r="H45" s="35">
        <f>SUM(D45:G45)</f>
        <v>50500</v>
      </c>
      <c r="I45" s="260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</row>
    <row r="46" spans="1:21" s="52" customFormat="1" ht="15.75">
      <c r="A46" s="54" t="s">
        <v>283</v>
      </c>
      <c r="B46" s="181" t="s">
        <v>139</v>
      </c>
      <c r="C46" s="182" t="s">
        <v>474</v>
      </c>
      <c r="D46" s="178">
        <f>2400+1615</f>
        <v>4015</v>
      </c>
      <c r="E46" s="178"/>
      <c r="F46" s="178">
        <f>578.39</f>
        <v>578.39</v>
      </c>
      <c r="G46" s="178"/>
      <c r="H46" s="183">
        <f>SUM(D46:G46)</f>
        <v>4593.39</v>
      </c>
      <c r="I46" s="260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</row>
    <row r="47" spans="1:8" s="52" customFormat="1" ht="15.75">
      <c r="A47" s="54" t="s">
        <v>515</v>
      </c>
      <c r="B47" s="181" t="s">
        <v>139</v>
      </c>
      <c r="C47" s="182" t="s">
        <v>246</v>
      </c>
      <c r="D47" s="178">
        <v>10000</v>
      </c>
      <c r="E47" s="178">
        <f>10000+2500</f>
        <v>12500</v>
      </c>
      <c r="F47" s="178">
        <f>10000+8000</f>
        <v>18000</v>
      </c>
      <c r="G47" s="178">
        <f>10000-8000</f>
        <v>2000</v>
      </c>
      <c r="H47" s="35">
        <f>SUM(D47:G47)</f>
        <v>42500</v>
      </c>
    </row>
    <row r="48" spans="1:21" s="52" customFormat="1" ht="15.75">
      <c r="A48" s="54" t="s">
        <v>516</v>
      </c>
      <c r="B48" s="33" t="s">
        <v>139</v>
      </c>
      <c r="C48" s="136" t="s">
        <v>465</v>
      </c>
      <c r="D48" s="178">
        <v>45252</v>
      </c>
      <c r="E48" s="178">
        <v>45252</v>
      </c>
      <c r="F48" s="178">
        <v>45252</v>
      </c>
      <c r="G48" s="178">
        <v>45252</v>
      </c>
      <c r="H48" s="35">
        <f t="shared" si="1"/>
        <v>181008</v>
      </c>
      <c r="I48" s="260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</row>
    <row r="49" spans="1:10" s="52" customFormat="1" ht="15.75">
      <c r="A49" s="31" t="s">
        <v>517</v>
      </c>
      <c r="B49" s="33" t="s">
        <v>139</v>
      </c>
      <c r="C49" s="136" t="s">
        <v>206</v>
      </c>
      <c r="D49" s="75"/>
      <c r="E49" s="75"/>
      <c r="F49" s="75"/>
      <c r="G49" s="75"/>
      <c r="H49" s="35">
        <f t="shared" si="1"/>
        <v>0</v>
      </c>
      <c r="J49" s="144"/>
    </row>
    <row r="50" spans="1:8" s="52" customFormat="1" ht="15.75">
      <c r="A50" s="54" t="s">
        <v>518</v>
      </c>
      <c r="B50" s="33" t="s">
        <v>139</v>
      </c>
      <c r="C50" s="136" t="s">
        <v>207</v>
      </c>
      <c r="D50" s="75"/>
      <c r="E50" s="75"/>
      <c r="F50" s="75"/>
      <c r="G50" s="75"/>
      <c r="H50" s="35">
        <f t="shared" si="1"/>
        <v>0</v>
      </c>
    </row>
    <row r="51" spans="1:21" s="52" customFormat="1" ht="15.75">
      <c r="A51" s="54" t="s">
        <v>519</v>
      </c>
      <c r="B51" s="33" t="s">
        <v>139</v>
      </c>
      <c r="C51" s="140" t="s">
        <v>466</v>
      </c>
      <c r="D51" s="50">
        <f>9832+1803</f>
        <v>11635</v>
      </c>
      <c r="E51" s="50">
        <v>9832</v>
      </c>
      <c r="F51" s="50">
        <v>9833</v>
      </c>
      <c r="G51" s="50">
        <v>9833</v>
      </c>
      <c r="H51" s="35">
        <f t="shared" si="1"/>
        <v>41133</v>
      </c>
      <c r="I51" s="260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</row>
    <row r="52" spans="1:21" s="52" customFormat="1" ht="15.75">
      <c r="A52" s="54" t="s">
        <v>520</v>
      </c>
      <c r="B52" s="33" t="s">
        <v>139</v>
      </c>
      <c r="C52" s="140" t="s">
        <v>467</v>
      </c>
      <c r="D52" s="75">
        <v>161</v>
      </c>
      <c r="E52" s="75"/>
      <c r="F52" s="75"/>
      <c r="G52" s="75"/>
      <c r="H52" s="35">
        <f t="shared" si="1"/>
        <v>161</v>
      </c>
      <c r="I52" s="260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</row>
    <row r="53" spans="1:21" s="52" customFormat="1" ht="15.75">
      <c r="A53" s="54" t="s">
        <v>521</v>
      </c>
      <c r="B53" s="33" t="s">
        <v>139</v>
      </c>
      <c r="C53" s="140" t="s">
        <v>208</v>
      </c>
      <c r="D53" s="75">
        <v>2280</v>
      </c>
      <c r="E53" s="75"/>
      <c r="F53" s="75"/>
      <c r="G53" s="75"/>
      <c r="H53" s="35">
        <f t="shared" si="1"/>
        <v>2280</v>
      </c>
      <c r="I53" s="260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</row>
    <row r="54" spans="1:21" s="52" customFormat="1" ht="15.75">
      <c r="A54" s="54" t="s">
        <v>522</v>
      </c>
      <c r="B54" s="33" t="s">
        <v>139</v>
      </c>
      <c r="C54" s="140" t="s">
        <v>468</v>
      </c>
      <c r="D54" s="75">
        <v>50840</v>
      </c>
      <c r="E54" s="75">
        <v>50840</v>
      </c>
      <c r="F54" s="75">
        <v>50840</v>
      </c>
      <c r="G54" s="75">
        <v>40672</v>
      </c>
      <c r="H54" s="35">
        <f t="shared" si="1"/>
        <v>193192</v>
      </c>
      <c r="I54" s="260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</row>
    <row r="55" spans="1:9" ht="18.75" customHeight="1">
      <c r="A55" s="54" t="s">
        <v>523</v>
      </c>
      <c r="B55" s="33" t="s">
        <v>130</v>
      </c>
      <c r="C55" s="137" t="s">
        <v>279</v>
      </c>
      <c r="D55" s="72"/>
      <c r="E55" s="72"/>
      <c r="F55" s="72"/>
      <c r="G55" s="72"/>
      <c r="H55" s="74">
        <f>SUM(D55:G55)</f>
        <v>0</v>
      </c>
      <c r="I55" s="77"/>
    </row>
    <row r="56" spans="1:8" s="52" customFormat="1" ht="15.75">
      <c r="A56" s="54" t="s">
        <v>524</v>
      </c>
      <c r="B56" s="33" t="s">
        <v>132</v>
      </c>
      <c r="C56" s="137" t="s">
        <v>280</v>
      </c>
      <c r="D56" s="50"/>
      <c r="E56" s="50"/>
      <c r="F56" s="50"/>
      <c r="G56" s="50"/>
      <c r="H56" s="35">
        <f>SUM(D56:G56)</f>
        <v>0</v>
      </c>
    </row>
    <row r="57" spans="1:21" s="132" customFormat="1" ht="15.75">
      <c r="A57" s="129" t="s">
        <v>525</v>
      </c>
      <c r="B57" s="190" t="s">
        <v>139</v>
      </c>
      <c r="C57" s="137" t="s">
        <v>469</v>
      </c>
      <c r="D57" s="191"/>
      <c r="E57" s="192">
        <f>40225-40225</f>
        <v>0</v>
      </c>
      <c r="F57" s="130"/>
      <c r="G57" s="130"/>
      <c r="H57" s="131">
        <f>SUM(D57:G57)</f>
        <v>0</v>
      </c>
      <c r="I57" s="260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</row>
    <row r="58" spans="1:9" s="30" customFormat="1" ht="15.75">
      <c r="A58" s="46" t="s">
        <v>133</v>
      </c>
      <c r="B58" s="40" t="s">
        <v>157</v>
      </c>
      <c r="C58" s="55">
        <v>300</v>
      </c>
      <c r="D58" s="47">
        <f>D60</f>
        <v>0</v>
      </c>
      <c r="E58" s="138">
        <f>E60</f>
        <v>0</v>
      </c>
      <c r="F58" s="47">
        <f>F60</f>
        <v>0</v>
      </c>
      <c r="G58" s="47">
        <f>G60</f>
        <v>0</v>
      </c>
      <c r="H58" s="29">
        <f>SUM(D58:G58)</f>
        <v>0</v>
      </c>
      <c r="I58" s="122"/>
    </row>
    <row r="59" spans="1:8" ht="15.75">
      <c r="A59" s="263" t="s">
        <v>4</v>
      </c>
      <c r="B59" s="264"/>
      <c r="C59" s="264"/>
      <c r="D59" s="264"/>
      <c r="E59" s="264"/>
      <c r="F59" s="264"/>
      <c r="G59" s="264"/>
      <c r="H59" s="265"/>
    </row>
    <row r="60" spans="1:8" s="60" customFormat="1" ht="15.75">
      <c r="A60" s="56" t="s">
        <v>134</v>
      </c>
      <c r="B60" s="57" t="s">
        <v>135</v>
      </c>
      <c r="C60" s="58"/>
      <c r="D60" s="59"/>
      <c r="E60" s="59"/>
      <c r="F60" s="59"/>
      <c r="G60" s="59"/>
      <c r="H60" s="35">
        <f>SUM(D60:G60)</f>
        <v>0</v>
      </c>
    </row>
    <row r="61" spans="1:8" s="30" customFormat="1" ht="15.75">
      <c r="A61" s="39" t="s">
        <v>136</v>
      </c>
      <c r="B61" s="40" t="s">
        <v>165</v>
      </c>
      <c r="C61" s="55">
        <v>800</v>
      </c>
      <c r="D61" s="47">
        <f>SUM(D63:D69)</f>
        <v>617.73</v>
      </c>
      <c r="E61" s="47">
        <f>SUM(E63:E69)</f>
        <v>12468.43</v>
      </c>
      <c r="F61" s="47">
        <f>SUM(F63:F69)</f>
        <v>13389</v>
      </c>
      <c r="G61" s="47">
        <f>SUM(G63:G69)</f>
        <v>0</v>
      </c>
      <c r="H61" s="29">
        <f>SUM(D61:G61)</f>
        <v>26475.16</v>
      </c>
    </row>
    <row r="62" spans="1:8" s="30" customFormat="1" ht="15.75">
      <c r="A62" s="263" t="s">
        <v>4</v>
      </c>
      <c r="B62" s="264"/>
      <c r="C62" s="264"/>
      <c r="D62" s="264"/>
      <c r="E62" s="264"/>
      <c r="F62" s="264"/>
      <c r="G62" s="264"/>
      <c r="H62" s="265"/>
    </row>
    <row r="63" spans="1:8" ht="15.75">
      <c r="A63" s="31" t="s">
        <v>162</v>
      </c>
      <c r="B63" s="33" t="s">
        <v>158</v>
      </c>
      <c r="C63" s="71" t="s">
        <v>209</v>
      </c>
      <c r="D63" s="76">
        <f>790-690</f>
        <v>100</v>
      </c>
      <c r="E63" s="76">
        <f>790-790+7500+186-7500</f>
        <v>186</v>
      </c>
      <c r="F63" s="76">
        <f>790-790</f>
        <v>0</v>
      </c>
      <c r="G63" s="76">
        <f>790-790</f>
        <v>0</v>
      </c>
      <c r="H63" s="35">
        <f aca="true" t="shared" si="2" ref="H63:H71">SUM(D63:G63)</f>
        <v>286</v>
      </c>
    </row>
    <row r="64" spans="1:8" ht="15.75">
      <c r="A64" s="31" t="s">
        <v>162</v>
      </c>
      <c r="B64" s="33" t="s">
        <v>158</v>
      </c>
      <c r="C64" s="71" t="s">
        <v>447</v>
      </c>
      <c r="D64" s="76">
        <f>1050-1050</f>
        <v>0</v>
      </c>
      <c r="E64" s="76">
        <f>1050-1050</f>
        <v>0</v>
      </c>
      <c r="F64" s="76">
        <f>1050-1050+7389</f>
        <v>7389</v>
      </c>
      <c r="G64" s="76">
        <f>1050-1050</f>
        <v>0</v>
      </c>
      <c r="H64" s="35">
        <f>SUM(D64:G64)</f>
        <v>7389</v>
      </c>
    </row>
    <row r="65" spans="1:8" ht="15.75">
      <c r="A65" s="31" t="s">
        <v>162</v>
      </c>
      <c r="B65" s="33" t="s">
        <v>158</v>
      </c>
      <c r="C65" s="173" t="s">
        <v>439</v>
      </c>
      <c r="D65" s="76"/>
      <c r="E65" s="76"/>
      <c r="F65" s="76"/>
      <c r="G65" s="76"/>
      <c r="H65" s="35">
        <f>SUM(D65:G65)</f>
        <v>0</v>
      </c>
    </row>
    <row r="66" spans="1:8" ht="15.75">
      <c r="A66" s="62" t="s">
        <v>163</v>
      </c>
      <c r="B66" s="33" t="s">
        <v>534</v>
      </c>
      <c r="C66" s="209" t="s">
        <v>535</v>
      </c>
      <c r="D66" s="76"/>
      <c r="E66" s="76">
        <f>7500</f>
        <v>7500</v>
      </c>
      <c r="F66" s="76"/>
      <c r="G66" s="76"/>
      <c r="H66" s="35">
        <f>SUM(D66:G66)</f>
        <v>7500</v>
      </c>
    </row>
    <row r="67" spans="1:8" ht="15.75">
      <c r="A67" s="62" t="s">
        <v>163</v>
      </c>
      <c r="B67" s="33" t="s">
        <v>159</v>
      </c>
      <c r="C67" s="71" t="s">
        <v>210</v>
      </c>
      <c r="D67" s="50">
        <f>1200-1200</f>
        <v>0</v>
      </c>
      <c r="E67" s="50">
        <f>1200-539.75-660.25</f>
        <v>0</v>
      </c>
      <c r="F67" s="50">
        <f>1200-1200</f>
        <v>0</v>
      </c>
      <c r="G67" s="50">
        <f>1200-1200</f>
        <v>0</v>
      </c>
      <c r="H67" s="35">
        <f>SUM(D67:G67)</f>
        <v>0</v>
      </c>
    </row>
    <row r="68" spans="1:8" ht="15.75">
      <c r="A68" s="62" t="s">
        <v>163</v>
      </c>
      <c r="B68" s="33" t="s">
        <v>159</v>
      </c>
      <c r="C68" s="173" t="s">
        <v>438</v>
      </c>
      <c r="D68" s="50"/>
      <c r="E68" s="50"/>
      <c r="F68" s="50"/>
      <c r="G68" s="50"/>
      <c r="H68" s="35">
        <f t="shared" si="2"/>
        <v>0</v>
      </c>
    </row>
    <row r="69" spans="1:8" s="52" customFormat="1" ht="15.75">
      <c r="A69" s="51" t="s">
        <v>164</v>
      </c>
      <c r="B69" s="33" t="s">
        <v>160</v>
      </c>
      <c r="C69" s="150" t="s">
        <v>211</v>
      </c>
      <c r="D69" s="50">
        <f>17.73+3500-3000</f>
        <v>517.73</v>
      </c>
      <c r="E69" s="50">
        <f>4782.43</f>
        <v>4782.43</v>
      </c>
      <c r="F69" s="50">
        <f>1000+4000+1000</f>
        <v>6000</v>
      </c>
      <c r="G69" s="50"/>
      <c r="H69" s="35">
        <f t="shared" si="2"/>
        <v>11300.16</v>
      </c>
    </row>
    <row r="70" spans="1:8" s="52" customFormat="1" ht="15.75">
      <c r="A70" s="51" t="s">
        <v>164</v>
      </c>
      <c r="B70" s="33" t="s">
        <v>160</v>
      </c>
      <c r="C70" s="173" t="s">
        <v>445</v>
      </c>
      <c r="D70" s="50"/>
      <c r="E70" s="50"/>
      <c r="F70" s="50"/>
      <c r="G70" s="50"/>
      <c r="H70" s="35">
        <f>SUM(D70:G70)</f>
        <v>0</v>
      </c>
    </row>
    <row r="71" spans="1:8" s="30" customFormat="1" ht="47.25">
      <c r="A71" s="25" t="s">
        <v>140</v>
      </c>
      <c r="B71" s="26" t="s">
        <v>166</v>
      </c>
      <c r="C71" s="69" t="s">
        <v>97</v>
      </c>
      <c r="D71" s="28">
        <f>D73+D78+D93</f>
        <v>35239</v>
      </c>
      <c r="E71" s="28">
        <f>E73+E78+E93</f>
        <v>33090</v>
      </c>
      <c r="F71" s="28">
        <f>F73+F78+F93</f>
        <v>33090</v>
      </c>
      <c r="G71" s="28">
        <f>G73+G78+G93</f>
        <v>30941</v>
      </c>
      <c r="H71" s="29">
        <f t="shared" si="2"/>
        <v>132360</v>
      </c>
    </row>
    <row r="72" spans="1:8" ht="15.75">
      <c r="A72" s="263" t="s">
        <v>6</v>
      </c>
      <c r="B72" s="264"/>
      <c r="C72" s="264"/>
      <c r="D72" s="264"/>
      <c r="E72" s="264"/>
      <c r="F72" s="264"/>
      <c r="G72" s="264"/>
      <c r="H72" s="265"/>
    </row>
    <row r="73" spans="1:8" ht="63">
      <c r="A73" s="39" t="s">
        <v>141</v>
      </c>
      <c r="B73" s="40" t="s">
        <v>152</v>
      </c>
      <c r="C73" s="41">
        <v>100</v>
      </c>
      <c r="D73" s="42">
        <f>SUM(D75:D77)</f>
        <v>0</v>
      </c>
      <c r="E73" s="42">
        <f>SUM(E75:E77)</f>
        <v>0</v>
      </c>
      <c r="F73" s="42">
        <f>SUM(F75:F77)</f>
        <v>0</v>
      </c>
      <c r="G73" s="42">
        <f>SUM(G75:G77)</f>
        <v>0</v>
      </c>
      <c r="H73" s="29">
        <f>SUM(D73:G73)</f>
        <v>0</v>
      </c>
    </row>
    <row r="74" spans="1:8" ht="15.75">
      <c r="A74" s="263" t="s">
        <v>4</v>
      </c>
      <c r="B74" s="264"/>
      <c r="C74" s="264"/>
      <c r="D74" s="264"/>
      <c r="E74" s="264"/>
      <c r="F74" s="264"/>
      <c r="G74" s="264"/>
      <c r="H74" s="265"/>
    </row>
    <row r="75" spans="1:8" ht="15.75">
      <c r="A75" s="43" t="s">
        <v>173</v>
      </c>
      <c r="B75" s="33" t="s">
        <v>115</v>
      </c>
      <c r="C75" s="44"/>
      <c r="D75" s="45"/>
      <c r="E75" s="45"/>
      <c r="F75" s="45"/>
      <c r="G75" s="45"/>
      <c r="H75" s="35">
        <f>SUM(D75:G75)</f>
        <v>0</v>
      </c>
    </row>
    <row r="76" spans="1:8" ht="15.75">
      <c r="A76" s="43" t="s">
        <v>174</v>
      </c>
      <c r="B76" s="33" t="s">
        <v>117</v>
      </c>
      <c r="C76" s="44"/>
      <c r="D76" s="45"/>
      <c r="E76" s="45"/>
      <c r="F76" s="45"/>
      <c r="G76" s="45"/>
      <c r="H76" s="35">
        <f>SUM(D76:G76)</f>
        <v>0</v>
      </c>
    </row>
    <row r="77" spans="1:8" ht="15.75" customHeight="1">
      <c r="A77" s="43" t="s">
        <v>175</v>
      </c>
      <c r="B77" s="33" t="s">
        <v>119</v>
      </c>
      <c r="C77" s="44"/>
      <c r="D77" s="45"/>
      <c r="E77" s="45"/>
      <c r="F77" s="45"/>
      <c r="G77" s="45"/>
      <c r="H77" s="35">
        <f>SUM(D77:G77)</f>
        <v>0</v>
      </c>
    </row>
    <row r="78" spans="1:9" ht="31.5">
      <c r="A78" s="46" t="s">
        <v>142</v>
      </c>
      <c r="B78" s="40" t="s">
        <v>153</v>
      </c>
      <c r="C78" s="41">
        <v>200</v>
      </c>
      <c r="D78" s="47">
        <f>SUM(D80:D92)</f>
        <v>35239</v>
      </c>
      <c r="E78" s="47">
        <f>SUM(E80:E92)</f>
        <v>33090</v>
      </c>
      <c r="F78" s="47">
        <f>SUM(F80:F92)</f>
        <v>33090</v>
      </c>
      <c r="G78" s="47">
        <f>SUM(G80:G92)</f>
        <v>30941</v>
      </c>
      <c r="H78" s="29">
        <f>SUM(D78:G78)</f>
        <v>132360</v>
      </c>
      <c r="I78" s="77"/>
    </row>
    <row r="79" spans="1:8" ht="15.75">
      <c r="A79" s="263" t="s">
        <v>4</v>
      </c>
      <c r="B79" s="264"/>
      <c r="C79" s="264"/>
      <c r="D79" s="264"/>
      <c r="E79" s="264"/>
      <c r="F79" s="264"/>
      <c r="G79" s="264"/>
      <c r="H79" s="265"/>
    </row>
    <row r="80" spans="1:8" ht="15.75">
      <c r="A80" s="43" t="s">
        <v>176</v>
      </c>
      <c r="B80" s="33" t="s">
        <v>122</v>
      </c>
      <c r="C80" s="48" t="s">
        <v>247</v>
      </c>
      <c r="D80" s="45"/>
      <c r="E80" s="45"/>
      <c r="F80" s="45"/>
      <c r="G80" s="45"/>
      <c r="H80" s="35">
        <f aca="true" t="shared" si="3" ref="H80:H92">SUM(D80:G80)</f>
        <v>0</v>
      </c>
    </row>
    <row r="81" spans="1:8" ht="15.75">
      <c r="A81" s="43" t="s">
        <v>177</v>
      </c>
      <c r="B81" s="33" t="s">
        <v>124</v>
      </c>
      <c r="C81" s="48" t="s">
        <v>248</v>
      </c>
      <c r="D81" s="45"/>
      <c r="E81" s="45"/>
      <c r="F81" s="45"/>
      <c r="G81" s="45"/>
      <c r="H81" s="35">
        <f t="shared" si="3"/>
        <v>0</v>
      </c>
    </row>
    <row r="82" spans="1:8" ht="15.75">
      <c r="A82" s="63" t="s">
        <v>178</v>
      </c>
      <c r="B82" s="33" t="s">
        <v>126</v>
      </c>
      <c r="C82" s="48" t="s">
        <v>249</v>
      </c>
      <c r="D82" s="45"/>
      <c r="E82" s="45"/>
      <c r="F82" s="45"/>
      <c r="G82" s="45"/>
      <c r="H82" s="35">
        <f t="shared" si="3"/>
        <v>0</v>
      </c>
    </row>
    <row r="83" spans="1:8" ht="15.75">
      <c r="A83" s="31" t="s">
        <v>179</v>
      </c>
      <c r="B83" s="33" t="s">
        <v>128</v>
      </c>
      <c r="C83" s="48" t="s">
        <v>250</v>
      </c>
      <c r="D83" s="45"/>
      <c r="E83" s="45"/>
      <c r="F83" s="45"/>
      <c r="G83" s="45"/>
      <c r="H83" s="35">
        <f t="shared" si="3"/>
        <v>0</v>
      </c>
    </row>
    <row r="84" spans="1:8" ht="15.75">
      <c r="A84" s="31" t="s">
        <v>180</v>
      </c>
      <c r="B84" s="33" t="s">
        <v>130</v>
      </c>
      <c r="C84" s="48" t="s">
        <v>251</v>
      </c>
      <c r="D84" s="50"/>
      <c r="E84" s="50"/>
      <c r="F84" s="50"/>
      <c r="G84" s="50"/>
      <c r="H84" s="35">
        <f t="shared" si="3"/>
        <v>0</v>
      </c>
    </row>
    <row r="85" spans="1:8" ht="15.75">
      <c r="A85" s="51" t="s">
        <v>181</v>
      </c>
      <c r="B85" s="33" t="s">
        <v>132</v>
      </c>
      <c r="C85" s="48" t="s">
        <v>252</v>
      </c>
      <c r="D85" s="50">
        <v>30000</v>
      </c>
      <c r="E85" s="50"/>
      <c r="F85" s="50"/>
      <c r="G85" s="50"/>
      <c r="H85" s="35">
        <f t="shared" si="3"/>
        <v>30000</v>
      </c>
    </row>
    <row r="86" spans="1:8" ht="15.75">
      <c r="A86" s="53" t="s">
        <v>182</v>
      </c>
      <c r="B86" s="33" t="s">
        <v>137</v>
      </c>
      <c r="C86" s="48" t="s">
        <v>253</v>
      </c>
      <c r="D86" s="50"/>
      <c r="E86" s="50"/>
      <c r="F86" s="50"/>
      <c r="G86" s="50"/>
      <c r="H86" s="35">
        <f t="shared" si="3"/>
        <v>0</v>
      </c>
    </row>
    <row r="87" spans="1:8" ht="15.75">
      <c r="A87" s="54" t="s">
        <v>183</v>
      </c>
      <c r="B87" s="33" t="s">
        <v>138</v>
      </c>
      <c r="C87" s="48" t="s">
        <v>254</v>
      </c>
      <c r="D87" s="50"/>
      <c r="E87" s="50">
        <v>7415</v>
      </c>
      <c r="F87" s="50"/>
      <c r="G87" s="50"/>
      <c r="H87" s="35">
        <f t="shared" si="3"/>
        <v>7415</v>
      </c>
    </row>
    <row r="88" spans="1:8" ht="15.75" customHeight="1">
      <c r="A88" s="54" t="s">
        <v>184</v>
      </c>
      <c r="B88" s="33" t="s">
        <v>139</v>
      </c>
      <c r="C88" s="48" t="s">
        <v>287</v>
      </c>
      <c r="D88" s="50"/>
      <c r="E88" s="50"/>
      <c r="F88" s="50"/>
      <c r="G88" s="178"/>
      <c r="H88" s="35">
        <f>SUM(D88:G88)</f>
        <v>0</v>
      </c>
    </row>
    <row r="89" spans="1:8" ht="15.75" customHeight="1">
      <c r="A89" s="54" t="s">
        <v>285</v>
      </c>
      <c r="B89" s="181" t="s">
        <v>139</v>
      </c>
      <c r="C89" s="149" t="s">
        <v>484</v>
      </c>
      <c r="D89" s="178">
        <v>2839</v>
      </c>
      <c r="E89" s="178"/>
      <c r="F89" s="178"/>
      <c r="G89" s="178"/>
      <c r="H89" s="35">
        <f>SUM(D89:G89)</f>
        <v>2839</v>
      </c>
    </row>
    <row r="90" spans="1:12" ht="15.75" customHeight="1">
      <c r="A90" s="54" t="s">
        <v>286</v>
      </c>
      <c r="B90" s="33" t="s">
        <v>139</v>
      </c>
      <c r="C90" s="48" t="s">
        <v>287</v>
      </c>
      <c r="D90" s="50">
        <f>33090-30000-2839-2400+2149</f>
        <v>0</v>
      </c>
      <c r="E90" s="50">
        <f>33090-7415</f>
        <v>25675</v>
      </c>
      <c r="F90" s="50">
        <v>33090</v>
      </c>
      <c r="G90" s="50">
        <f>33090-2149</f>
        <v>30941</v>
      </c>
      <c r="H90" s="35">
        <f t="shared" si="3"/>
        <v>89706</v>
      </c>
      <c r="I90" s="257"/>
      <c r="J90" s="258"/>
      <c r="K90" s="258"/>
      <c r="L90" s="258"/>
    </row>
    <row r="91" spans="1:12" ht="15.75" customHeight="1">
      <c r="A91" s="54" t="s">
        <v>286</v>
      </c>
      <c r="B91" s="33" t="s">
        <v>139</v>
      </c>
      <c r="C91" s="48" t="s">
        <v>497</v>
      </c>
      <c r="D91" s="50"/>
      <c r="E91" s="50"/>
      <c r="F91" s="50"/>
      <c r="G91" s="50"/>
      <c r="H91" s="35">
        <f t="shared" si="3"/>
        <v>0</v>
      </c>
      <c r="I91" s="177"/>
      <c r="J91" s="176"/>
      <c r="K91" s="176"/>
      <c r="L91" s="176"/>
    </row>
    <row r="92" spans="1:12" ht="15.75" customHeight="1">
      <c r="A92" s="54" t="s">
        <v>498</v>
      </c>
      <c r="B92" s="33" t="s">
        <v>139</v>
      </c>
      <c r="C92" s="48" t="s">
        <v>499</v>
      </c>
      <c r="D92" s="50">
        <v>2400</v>
      </c>
      <c r="E92" s="50"/>
      <c r="F92" s="50"/>
      <c r="G92" s="50"/>
      <c r="H92" s="35">
        <f t="shared" si="3"/>
        <v>2400</v>
      </c>
      <c r="I92" s="177"/>
      <c r="J92" s="176"/>
      <c r="K92" s="176"/>
      <c r="L92" s="176"/>
    </row>
    <row r="93" spans="1:8" ht="15.75">
      <c r="A93" s="39" t="s">
        <v>143</v>
      </c>
      <c r="B93" s="40" t="s">
        <v>165</v>
      </c>
      <c r="C93" s="55">
        <v>800</v>
      </c>
      <c r="D93" s="47">
        <f>SUM(D95:D97)</f>
        <v>0</v>
      </c>
      <c r="E93" s="47">
        <f>SUM(E95:E97)</f>
        <v>0</v>
      </c>
      <c r="F93" s="47">
        <f>SUM(F95:F97)</f>
        <v>0</v>
      </c>
      <c r="G93" s="47">
        <f>SUM(G95:G97)</f>
        <v>0</v>
      </c>
      <c r="H93" s="29">
        <f>SUM(D93:G93)</f>
        <v>0</v>
      </c>
    </row>
    <row r="94" spans="1:8" ht="15.75">
      <c r="A94" s="263" t="s">
        <v>4</v>
      </c>
      <c r="B94" s="264"/>
      <c r="C94" s="264"/>
      <c r="D94" s="264"/>
      <c r="E94" s="264"/>
      <c r="F94" s="264"/>
      <c r="G94" s="264"/>
      <c r="H94" s="265"/>
    </row>
    <row r="95" spans="1:8" ht="15.75">
      <c r="A95" s="31" t="s">
        <v>185</v>
      </c>
      <c r="B95" s="33" t="s">
        <v>158</v>
      </c>
      <c r="C95" s="49"/>
      <c r="D95" s="50"/>
      <c r="E95" s="50"/>
      <c r="F95" s="50"/>
      <c r="G95" s="50"/>
      <c r="H95" s="35">
        <f>SUM(D95:G95)</f>
        <v>0</v>
      </c>
    </row>
    <row r="96" spans="1:8" ht="15.75">
      <c r="A96" s="62" t="s">
        <v>186</v>
      </c>
      <c r="B96" s="33" t="s">
        <v>159</v>
      </c>
      <c r="C96" s="58"/>
      <c r="D96" s="50"/>
      <c r="E96" s="50"/>
      <c r="F96" s="50"/>
      <c r="G96" s="50"/>
      <c r="H96" s="35">
        <f>SUM(D96:G96)</f>
        <v>0</v>
      </c>
    </row>
    <row r="97" spans="1:8" ht="15.75">
      <c r="A97" s="51" t="s">
        <v>187</v>
      </c>
      <c r="B97" s="33" t="s">
        <v>160</v>
      </c>
      <c r="C97" s="58"/>
      <c r="D97" s="50"/>
      <c r="E97" s="50"/>
      <c r="F97" s="50"/>
      <c r="G97" s="50"/>
      <c r="H97" s="35">
        <f>SUM(D97:G97)</f>
        <v>0</v>
      </c>
    </row>
    <row r="98" spans="1:8" s="30" customFormat="1" ht="31.5">
      <c r="A98" s="25" t="s">
        <v>144</v>
      </c>
      <c r="B98" s="26" t="s">
        <v>189</v>
      </c>
      <c r="C98" s="27" t="s">
        <v>97</v>
      </c>
      <c r="D98" s="28">
        <f>SUM(D100:D101)</f>
        <v>0</v>
      </c>
      <c r="E98" s="28">
        <f>SUM(E100:E101)</f>
        <v>0</v>
      </c>
      <c r="F98" s="28">
        <f>SUM(F100:F101)</f>
        <v>0</v>
      </c>
      <c r="G98" s="28">
        <f>SUM(G100:G101)</f>
        <v>0</v>
      </c>
      <c r="H98" s="35">
        <f>SUM(D98:G98)</f>
        <v>0</v>
      </c>
    </row>
    <row r="99" spans="1:8" s="30" customFormat="1" ht="15.75">
      <c r="A99" s="263" t="s">
        <v>6</v>
      </c>
      <c r="B99" s="264"/>
      <c r="C99" s="264"/>
      <c r="D99" s="264"/>
      <c r="E99" s="264"/>
      <c r="F99" s="264"/>
      <c r="G99" s="264"/>
      <c r="H99" s="265"/>
    </row>
    <row r="100" spans="1:8" s="30" customFormat="1" ht="15.75">
      <c r="A100" s="32"/>
      <c r="B100" s="68"/>
      <c r="C100" s="68"/>
      <c r="D100" s="68"/>
      <c r="E100" s="68"/>
      <c r="F100" s="68"/>
      <c r="G100" s="68"/>
      <c r="H100" s="35">
        <f aca="true" t="shared" si="4" ref="H100:H108">SUM(D100:G100)</f>
        <v>0</v>
      </c>
    </row>
    <row r="101" spans="1:8" s="30" customFormat="1" ht="15.75">
      <c r="A101" s="23"/>
      <c r="B101" s="65"/>
      <c r="C101" s="37"/>
      <c r="D101" s="64"/>
      <c r="E101" s="64"/>
      <c r="F101" s="64"/>
      <c r="G101" s="64"/>
      <c r="H101" s="35">
        <f t="shared" si="4"/>
        <v>0</v>
      </c>
    </row>
    <row r="102" spans="1:8" ht="15.75">
      <c r="A102" s="25" t="s">
        <v>145</v>
      </c>
      <c r="B102" s="26" t="s">
        <v>188</v>
      </c>
      <c r="C102" s="27" t="s">
        <v>97</v>
      </c>
      <c r="D102" s="28">
        <f>SUM(D104:D126)</f>
        <v>594244.48</v>
      </c>
      <c r="E102" s="28">
        <f>SUM(E104:E126)</f>
        <v>1596488.84</v>
      </c>
      <c r="F102" s="28">
        <f>SUM(F104:F126)</f>
        <v>164860.37</v>
      </c>
      <c r="G102" s="28">
        <f>SUM(G104:G118)</f>
        <v>106995</v>
      </c>
      <c r="H102" s="28">
        <f t="shared" si="4"/>
        <v>2462588.6900000004</v>
      </c>
    </row>
    <row r="103" spans="1:8" ht="15.75">
      <c r="A103" s="141"/>
      <c r="B103" s="33"/>
      <c r="C103" s="142"/>
      <c r="D103" s="64"/>
      <c r="E103" s="36"/>
      <c r="F103" s="64"/>
      <c r="G103" s="64"/>
      <c r="H103" s="35">
        <f t="shared" si="4"/>
        <v>0</v>
      </c>
    </row>
    <row r="104" spans="1:9" ht="15.75">
      <c r="A104" s="141" t="s">
        <v>290</v>
      </c>
      <c r="B104" s="33" t="s">
        <v>298</v>
      </c>
      <c r="C104" s="38" t="s">
        <v>306</v>
      </c>
      <c r="D104" s="36">
        <v>7085</v>
      </c>
      <c r="E104" s="36">
        <v>7085</v>
      </c>
      <c r="F104" s="36">
        <v>7085</v>
      </c>
      <c r="G104" s="36">
        <v>7085</v>
      </c>
      <c r="H104" s="35">
        <f t="shared" si="4"/>
        <v>28340</v>
      </c>
      <c r="I104" s="77"/>
    </row>
    <row r="105" spans="1:9" ht="15.75">
      <c r="A105" s="141" t="s">
        <v>293</v>
      </c>
      <c r="B105" s="33" t="s">
        <v>299</v>
      </c>
      <c r="C105" s="38" t="s">
        <v>307</v>
      </c>
      <c r="D105" s="36">
        <v>2142</v>
      </c>
      <c r="E105" s="36">
        <v>2142</v>
      </c>
      <c r="F105" s="36">
        <v>2143</v>
      </c>
      <c r="G105" s="36">
        <v>2143</v>
      </c>
      <c r="H105" s="35">
        <f t="shared" si="4"/>
        <v>8570</v>
      </c>
      <c r="I105" s="77"/>
    </row>
    <row r="106" spans="1:8" ht="15.75">
      <c r="A106" s="141" t="s">
        <v>296</v>
      </c>
      <c r="B106" s="33" t="s">
        <v>300</v>
      </c>
      <c r="C106" s="38" t="s">
        <v>308</v>
      </c>
      <c r="D106" s="36">
        <v>75092</v>
      </c>
      <c r="E106" s="36">
        <v>75095</v>
      </c>
      <c r="F106" s="36">
        <v>75096</v>
      </c>
      <c r="G106" s="36">
        <v>75088</v>
      </c>
      <c r="H106" s="35">
        <f t="shared" si="4"/>
        <v>300371</v>
      </c>
    </row>
    <row r="107" spans="1:9" ht="15.75">
      <c r="A107" s="141" t="s">
        <v>301</v>
      </c>
      <c r="B107" s="33" t="s">
        <v>302</v>
      </c>
      <c r="C107" s="38" t="s">
        <v>309</v>
      </c>
      <c r="D107" s="36">
        <v>22679</v>
      </c>
      <c r="E107" s="36">
        <v>22679</v>
      </c>
      <c r="F107" s="36">
        <v>22679</v>
      </c>
      <c r="G107" s="36">
        <v>22679</v>
      </c>
      <c r="H107" s="35">
        <f t="shared" si="4"/>
        <v>90716</v>
      </c>
      <c r="I107" s="77"/>
    </row>
    <row r="108" spans="1:8" ht="15.75">
      <c r="A108" s="141" t="s">
        <v>432</v>
      </c>
      <c r="B108" s="33" t="s">
        <v>158</v>
      </c>
      <c r="C108" s="179" t="s">
        <v>448</v>
      </c>
      <c r="D108" s="36"/>
      <c r="E108" s="36">
        <f>33258.84</f>
        <v>33258.84</v>
      </c>
      <c r="F108" s="36"/>
      <c r="G108" s="36"/>
      <c r="H108" s="35">
        <f t="shared" si="4"/>
        <v>33258.84</v>
      </c>
    </row>
    <row r="109" spans="1:8" ht="15.75">
      <c r="A109" s="141" t="s">
        <v>433</v>
      </c>
      <c r="B109" s="33" t="s">
        <v>449</v>
      </c>
      <c r="C109" s="179" t="s">
        <v>450</v>
      </c>
      <c r="D109" s="36"/>
      <c r="E109" s="36"/>
      <c r="F109" s="36"/>
      <c r="G109" s="36"/>
      <c r="H109" s="35"/>
    </row>
    <row r="110" spans="1:8" ht="15.75">
      <c r="A110" s="141" t="s">
        <v>434</v>
      </c>
      <c r="B110" s="33" t="s">
        <v>449</v>
      </c>
      <c r="C110" s="179" t="s">
        <v>451</v>
      </c>
      <c r="D110" s="36"/>
      <c r="E110" s="36"/>
      <c r="F110" s="36"/>
      <c r="G110" s="36"/>
      <c r="H110" s="35">
        <f aca="true" t="shared" si="5" ref="H110:H125">SUM(D110:G110)</f>
        <v>0</v>
      </c>
    </row>
    <row r="111" spans="1:8" ht="15.75">
      <c r="A111" s="141" t="s">
        <v>435</v>
      </c>
      <c r="B111" s="33" t="s">
        <v>452</v>
      </c>
      <c r="C111" s="179" t="s">
        <v>453</v>
      </c>
      <c r="D111" s="36"/>
      <c r="E111" s="36"/>
      <c r="F111" s="36"/>
      <c r="G111" s="36"/>
      <c r="H111" s="35">
        <f t="shared" si="5"/>
        <v>0</v>
      </c>
    </row>
    <row r="112" spans="1:8" ht="15.75">
      <c r="A112" s="141" t="s">
        <v>436</v>
      </c>
      <c r="B112" s="33" t="s">
        <v>454</v>
      </c>
      <c r="C112" s="179" t="s">
        <v>455</v>
      </c>
      <c r="D112" s="36"/>
      <c r="E112" s="36"/>
      <c r="F112" s="36"/>
      <c r="G112" s="36"/>
      <c r="H112" s="35">
        <f t="shared" si="5"/>
        <v>0</v>
      </c>
    </row>
    <row r="113" spans="1:8" ht="15.75">
      <c r="A113" s="141" t="s">
        <v>458</v>
      </c>
      <c r="B113" s="33" t="s">
        <v>456</v>
      </c>
      <c r="C113" s="179" t="s">
        <v>457</v>
      </c>
      <c r="D113" s="36"/>
      <c r="E113" s="36"/>
      <c r="F113" s="36"/>
      <c r="G113" s="36"/>
      <c r="H113" s="35">
        <f t="shared" si="5"/>
        <v>0</v>
      </c>
    </row>
    <row r="114" spans="1:8" ht="15.75">
      <c r="A114" s="141" t="s">
        <v>459</v>
      </c>
      <c r="B114" s="33" t="s">
        <v>291</v>
      </c>
      <c r="C114" s="38" t="s">
        <v>292</v>
      </c>
      <c r="D114" s="36">
        <f>455.48</f>
        <v>455.48</v>
      </c>
      <c r="E114" s="36"/>
      <c r="F114" s="36"/>
      <c r="G114" s="36"/>
      <c r="H114" s="35">
        <f t="shared" si="5"/>
        <v>455.48</v>
      </c>
    </row>
    <row r="115" spans="1:8" ht="15.75">
      <c r="A115" s="141" t="s">
        <v>460</v>
      </c>
      <c r="B115" s="33" t="s">
        <v>294</v>
      </c>
      <c r="C115" s="38" t="s">
        <v>295</v>
      </c>
      <c r="D115" s="36"/>
      <c r="E115" s="36"/>
      <c r="F115" s="36"/>
      <c r="G115" s="36"/>
      <c r="H115" s="35">
        <f t="shared" si="5"/>
        <v>0</v>
      </c>
    </row>
    <row r="116" spans="1:8" ht="31.5">
      <c r="A116" s="141" t="s">
        <v>461</v>
      </c>
      <c r="B116" s="33" t="s">
        <v>297</v>
      </c>
      <c r="C116" s="151" t="s">
        <v>529</v>
      </c>
      <c r="D116" s="146"/>
      <c r="E116" s="36"/>
      <c r="F116" s="36"/>
      <c r="G116" s="36"/>
      <c r="H116" s="35">
        <f t="shared" si="5"/>
        <v>0</v>
      </c>
    </row>
    <row r="117" spans="1:8" ht="15.75">
      <c r="A117" s="141" t="s">
        <v>462</v>
      </c>
      <c r="B117" s="33" t="s">
        <v>527</v>
      </c>
      <c r="C117" s="151" t="s">
        <v>530</v>
      </c>
      <c r="D117" s="146"/>
      <c r="E117" s="36"/>
      <c r="F117" s="36">
        <v>5265</v>
      </c>
      <c r="G117" s="36"/>
      <c r="H117" s="35">
        <f t="shared" si="5"/>
        <v>5265</v>
      </c>
    </row>
    <row r="118" spans="1:8" ht="15.75">
      <c r="A118" s="141" t="s">
        <v>463</v>
      </c>
      <c r="B118" s="181" t="s">
        <v>305</v>
      </c>
      <c r="C118" s="151" t="s">
        <v>470</v>
      </c>
      <c r="D118" s="186"/>
      <c r="E118" s="187">
        <f>7000</f>
        <v>7000</v>
      </c>
      <c r="F118" s="187"/>
      <c r="G118" s="187"/>
      <c r="H118" s="35">
        <f t="shared" si="5"/>
        <v>7000</v>
      </c>
    </row>
    <row r="119" spans="1:8" ht="15.75">
      <c r="A119" s="141" t="s">
        <v>464</v>
      </c>
      <c r="B119" s="33" t="s">
        <v>437</v>
      </c>
      <c r="C119" s="38" t="s">
        <v>531</v>
      </c>
      <c r="D119" s="146"/>
      <c r="E119" s="36"/>
      <c r="F119" s="36"/>
      <c r="G119" s="36"/>
      <c r="H119" s="35">
        <f t="shared" si="5"/>
        <v>0</v>
      </c>
    </row>
    <row r="120" spans="1:8" ht="15.75">
      <c r="A120" s="141" t="s">
        <v>481</v>
      </c>
      <c r="B120" s="33" t="s">
        <v>507</v>
      </c>
      <c r="C120" s="188" t="s">
        <v>508</v>
      </c>
      <c r="D120" s="146"/>
      <c r="E120" s="36"/>
      <c r="F120" s="36">
        <f>48417.37</f>
        <v>48417.37</v>
      </c>
      <c r="G120" s="36"/>
      <c r="H120" s="35">
        <f t="shared" si="5"/>
        <v>48417.37</v>
      </c>
    </row>
    <row r="121" spans="1:8" ht="15.75">
      <c r="A121" s="141" t="s">
        <v>486</v>
      </c>
      <c r="B121" s="33" t="s">
        <v>509</v>
      </c>
      <c r="C121" s="188" t="s">
        <v>510</v>
      </c>
      <c r="D121" s="186"/>
      <c r="E121" s="187"/>
      <c r="F121" s="187">
        <f>4175</f>
        <v>4175</v>
      </c>
      <c r="G121" s="187"/>
      <c r="H121" s="35">
        <f t="shared" si="5"/>
        <v>4175</v>
      </c>
    </row>
    <row r="122" spans="1:9" ht="47.25">
      <c r="A122" s="141" t="s">
        <v>491</v>
      </c>
      <c r="B122" s="181" t="s">
        <v>496</v>
      </c>
      <c r="C122" s="151" t="s">
        <v>495</v>
      </c>
      <c r="D122" s="186"/>
      <c r="E122" s="187">
        <f>49229</f>
        <v>49229</v>
      </c>
      <c r="F122" s="187"/>
      <c r="G122" s="187"/>
      <c r="H122" s="35">
        <f t="shared" si="5"/>
        <v>49229</v>
      </c>
      <c r="I122" s="77">
        <f>H114+H118+H122+H123+H124+H125</f>
        <v>1943475.48</v>
      </c>
    </row>
    <row r="123" spans="1:9" ht="15.75">
      <c r="A123" s="141" t="s">
        <v>492</v>
      </c>
      <c r="B123" s="181" t="s">
        <v>489</v>
      </c>
      <c r="C123" s="188" t="s">
        <v>487</v>
      </c>
      <c r="D123" s="186"/>
      <c r="E123" s="187">
        <v>1245996.96</v>
      </c>
      <c r="F123" s="187"/>
      <c r="G123" s="187"/>
      <c r="H123" s="189">
        <f t="shared" si="5"/>
        <v>1245996.96</v>
      </c>
      <c r="I123" s="77"/>
    </row>
    <row r="124" spans="1:8" ht="15.75">
      <c r="A124" s="141" t="s">
        <v>511</v>
      </c>
      <c r="B124" s="181" t="s">
        <v>490</v>
      </c>
      <c r="C124" s="188" t="s">
        <v>487</v>
      </c>
      <c r="D124" s="186"/>
      <c r="E124" s="187">
        <v>154003.04</v>
      </c>
      <c r="F124" s="187"/>
      <c r="G124" s="187"/>
      <c r="H124" s="189">
        <f t="shared" si="5"/>
        <v>154003.04</v>
      </c>
    </row>
    <row r="125" spans="1:8" ht="15.75">
      <c r="A125" s="141" t="s">
        <v>512</v>
      </c>
      <c r="B125" s="33" t="s">
        <v>488</v>
      </c>
      <c r="C125" s="38" t="s">
        <v>487</v>
      </c>
      <c r="D125" s="146">
        <v>486791</v>
      </c>
      <c r="E125" s="36"/>
      <c r="F125" s="36"/>
      <c r="G125" s="36"/>
      <c r="H125" s="35">
        <f t="shared" si="5"/>
        <v>486791</v>
      </c>
    </row>
    <row r="126" spans="1:8" ht="15.75">
      <c r="A126" s="141" t="s">
        <v>528</v>
      </c>
      <c r="B126" s="33" t="s">
        <v>483</v>
      </c>
      <c r="C126" s="38" t="s">
        <v>482</v>
      </c>
      <c r="D126" s="146">
        <f>486791-486791</f>
        <v>0</v>
      </c>
      <c r="E126" s="36"/>
      <c r="F126" s="36"/>
      <c r="G126" s="36"/>
      <c r="H126" s="35">
        <f>SUM(D126:G126)</f>
        <v>0</v>
      </c>
    </row>
    <row r="127" spans="1:8" ht="15.75">
      <c r="A127" s="25" t="s">
        <v>146</v>
      </c>
      <c r="B127" s="26" t="s">
        <v>147</v>
      </c>
      <c r="C127" s="27" t="s">
        <v>97</v>
      </c>
      <c r="D127" s="28">
        <f>SUM(D129:D131)</f>
        <v>0</v>
      </c>
      <c r="E127" s="28">
        <f>SUM(E129:E131)</f>
        <v>0</v>
      </c>
      <c r="F127" s="28">
        <f>SUM(F129:F131)</f>
        <v>0</v>
      </c>
      <c r="G127" s="28">
        <f>SUM(G129:G131)</f>
        <v>0</v>
      </c>
      <c r="H127" s="35">
        <f>SUM(D127:G127)</f>
        <v>0</v>
      </c>
    </row>
    <row r="128" spans="1:8" ht="15.75">
      <c r="A128" s="266" t="s">
        <v>6</v>
      </c>
      <c r="B128" s="267"/>
      <c r="C128" s="267"/>
      <c r="D128" s="267"/>
      <c r="E128" s="267"/>
      <c r="F128" s="267"/>
      <c r="G128" s="267"/>
      <c r="H128" s="268"/>
    </row>
    <row r="129" spans="1:8" ht="15.75">
      <c r="A129" s="31" t="s">
        <v>167</v>
      </c>
      <c r="B129" s="66" t="s">
        <v>148</v>
      </c>
      <c r="C129" s="38"/>
      <c r="D129" s="36"/>
      <c r="E129" s="36"/>
      <c r="F129" s="36"/>
      <c r="G129" s="36"/>
      <c r="H129" s="35">
        <f>SUM(D129:G129)</f>
        <v>0</v>
      </c>
    </row>
    <row r="130" spans="1:8" ht="15.75">
      <c r="A130" s="31" t="s">
        <v>168</v>
      </c>
      <c r="B130" s="66" t="s">
        <v>170</v>
      </c>
      <c r="C130" s="67"/>
      <c r="D130" s="48"/>
      <c r="E130" s="48"/>
      <c r="F130" s="48"/>
      <c r="G130" s="48"/>
      <c r="H130" s="35">
        <f>SUM(D130:G130)</f>
        <v>0</v>
      </c>
    </row>
    <row r="131" spans="1:8" ht="31.5">
      <c r="A131" s="31" t="s">
        <v>169</v>
      </c>
      <c r="B131" s="66" t="s">
        <v>171</v>
      </c>
      <c r="C131" s="67"/>
      <c r="D131" s="48"/>
      <c r="E131" s="48"/>
      <c r="F131" s="48"/>
      <c r="G131" s="48"/>
      <c r="H131" s="35">
        <f>SUM(D131:G131)</f>
        <v>0</v>
      </c>
    </row>
  </sheetData>
  <sheetProtection/>
  <mergeCells count="32">
    <mergeCell ref="A79:H79"/>
    <mergeCell ref="A94:H94"/>
    <mergeCell ref="A128:H128"/>
    <mergeCell ref="A99:H99"/>
    <mergeCell ref="G1:H1"/>
    <mergeCell ref="A9:H9"/>
    <mergeCell ref="A15:H15"/>
    <mergeCell ref="A19:H19"/>
    <mergeCell ref="A3:H3"/>
    <mergeCell ref="A72:H72"/>
    <mergeCell ref="A62:H62"/>
    <mergeCell ref="A21:H21"/>
    <mergeCell ref="A32:H32"/>
    <mergeCell ref="A59:H59"/>
    <mergeCell ref="A74:H74"/>
    <mergeCell ref="I48:U48"/>
    <mergeCell ref="I51:U51"/>
    <mergeCell ref="I52:U52"/>
    <mergeCell ref="I57:U57"/>
    <mergeCell ref="A5:A6"/>
    <mergeCell ref="B5:B6"/>
    <mergeCell ref="C5:C6"/>
    <mergeCell ref="D5:H5"/>
    <mergeCell ref="I53:U53"/>
    <mergeCell ref="I54:U54"/>
    <mergeCell ref="I90:L90"/>
    <mergeCell ref="I33:U33"/>
    <mergeCell ref="I34:U34"/>
    <mergeCell ref="I36:U36"/>
    <mergeCell ref="I42:U42"/>
    <mergeCell ref="I45:U45"/>
    <mergeCell ref="I46:U46"/>
  </mergeCells>
  <printOptions/>
  <pageMargins left="0.53" right="0.1968503937007874" top="0.57" bottom="0.1968503937007874" header="0.11811023622047245" footer="0.11811023622047245"/>
  <pageSetup blackAndWhite="1" fitToHeight="1" fitToWidth="1" horizontalDpi="600" verticalDpi="600" orientation="portrait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C18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41.57421875" style="0" customWidth="1"/>
    <col min="3" max="3" width="35.57421875" style="0" customWidth="1"/>
  </cols>
  <sheetData>
    <row r="4" ht="15.75">
      <c r="C4" s="4" t="s">
        <v>58</v>
      </c>
    </row>
    <row r="6" spans="1:3" s="1" customFormat="1" ht="15.75">
      <c r="A6" s="270" t="s">
        <v>80</v>
      </c>
      <c r="B6" s="270"/>
      <c r="C6" s="270"/>
    </row>
    <row r="7" spans="1:3" s="1" customFormat="1" ht="15.75">
      <c r="A7" s="270" t="s">
        <v>81</v>
      </c>
      <c r="B7" s="270"/>
      <c r="C7" s="270"/>
    </row>
    <row r="8" spans="1:3" s="1" customFormat="1" ht="15.75">
      <c r="A8" s="270" t="s">
        <v>543</v>
      </c>
      <c r="B8" s="270"/>
      <c r="C8" s="270"/>
    </row>
    <row r="9" spans="1:3" s="1" customFormat="1" ht="15.75">
      <c r="A9" s="256" t="s">
        <v>79</v>
      </c>
      <c r="B9" s="256"/>
      <c r="C9" s="256"/>
    </row>
    <row r="11" spans="1:3" s="10" customFormat="1" ht="31.5">
      <c r="A11" s="9" t="s">
        <v>1</v>
      </c>
      <c r="B11" s="9" t="s">
        <v>20</v>
      </c>
      <c r="C11" s="9" t="s">
        <v>76</v>
      </c>
    </row>
    <row r="12" spans="1:3" ht="15.75">
      <c r="A12" s="4">
        <v>1</v>
      </c>
      <c r="B12" s="4">
        <v>2</v>
      </c>
      <c r="C12" s="4">
        <v>3</v>
      </c>
    </row>
    <row r="13" spans="1:3" ht="15.75">
      <c r="A13" s="5" t="s">
        <v>52</v>
      </c>
      <c r="B13" s="4">
        <v>10</v>
      </c>
      <c r="C13" s="14">
        <v>0</v>
      </c>
    </row>
    <row r="14" spans="1:3" ht="15.75">
      <c r="A14" s="5" t="s">
        <v>53</v>
      </c>
      <c r="B14" s="4">
        <v>20</v>
      </c>
      <c r="C14" s="14">
        <v>0</v>
      </c>
    </row>
    <row r="15" spans="1:3" ht="15.75">
      <c r="A15" s="5" t="s">
        <v>77</v>
      </c>
      <c r="B15" s="4">
        <v>30</v>
      </c>
      <c r="C15" s="14">
        <v>0</v>
      </c>
    </row>
    <row r="16" spans="1:3" ht="15.75">
      <c r="A16" s="5"/>
      <c r="B16" s="5"/>
      <c r="C16" s="14"/>
    </row>
    <row r="17" spans="1:3" ht="15.75">
      <c r="A17" s="5" t="s">
        <v>78</v>
      </c>
      <c r="B17" s="4">
        <v>40</v>
      </c>
      <c r="C17" s="14">
        <v>0</v>
      </c>
    </row>
    <row r="18" spans="1:3" ht="15.75">
      <c r="A18" s="5"/>
      <c r="B18" s="5"/>
      <c r="C18" s="14"/>
    </row>
  </sheetData>
  <sheetProtection/>
  <mergeCells count="4">
    <mergeCell ref="A6:C6"/>
    <mergeCell ref="A8:C8"/>
    <mergeCell ref="A7:C7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57.00390625" style="0" customWidth="1"/>
    <col min="3" max="3" width="19.421875" style="0" customWidth="1"/>
  </cols>
  <sheetData>
    <row r="1" spans="3:5" ht="15.75">
      <c r="C1" s="9" t="s">
        <v>82</v>
      </c>
      <c r="D1" s="13"/>
      <c r="E1" s="13"/>
    </row>
    <row r="3" spans="1:3" ht="15.75">
      <c r="A3" s="271" t="s">
        <v>83</v>
      </c>
      <c r="B3" s="271"/>
      <c r="C3" s="271"/>
    </row>
    <row r="5" ht="15.75">
      <c r="A5" s="19"/>
    </row>
    <row r="6" spans="1:3" ht="31.5">
      <c r="A6" s="9" t="s">
        <v>1</v>
      </c>
      <c r="B6" s="9" t="s">
        <v>20</v>
      </c>
      <c r="C6" s="9" t="s">
        <v>84</v>
      </c>
    </row>
    <row r="7" spans="1:3" ht="15.75">
      <c r="A7" s="4">
        <v>1</v>
      </c>
      <c r="B7" s="4">
        <v>2</v>
      </c>
      <c r="C7" s="4">
        <v>3</v>
      </c>
    </row>
    <row r="8" spans="1:3" ht="15.75">
      <c r="A8" s="5" t="s">
        <v>85</v>
      </c>
      <c r="B8" s="9">
        <v>10</v>
      </c>
      <c r="C8" s="20">
        <v>0</v>
      </c>
    </row>
    <row r="9" spans="1:3" ht="63">
      <c r="A9" s="5" t="s">
        <v>86</v>
      </c>
      <c r="B9" s="9">
        <v>20</v>
      </c>
      <c r="C9" s="20">
        <v>0</v>
      </c>
    </row>
    <row r="10" spans="1:3" ht="31.5">
      <c r="A10" s="5" t="s">
        <v>87</v>
      </c>
      <c r="B10" s="9">
        <v>30</v>
      </c>
      <c r="C10" s="20">
        <v>0</v>
      </c>
    </row>
    <row r="13" ht="12.75">
      <c r="A13" s="117" t="s">
        <v>303</v>
      </c>
    </row>
    <row r="14" ht="12.75">
      <c r="A14" s="117" t="s">
        <v>304</v>
      </c>
    </row>
    <row r="15" ht="12.75">
      <c r="A15" s="117"/>
    </row>
    <row r="16" ht="12.75">
      <c r="A16" s="117" t="s">
        <v>441</v>
      </c>
    </row>
    <row r="17" ht="12.75">
      <c r="A17" s="117"/>
    </row>
    <row r="18" ht="12.75">
      <c r="A18" s="117"/>
    </row>
    <row r="19" ht="12.75">
      <c r="A19" s="117" t="s">
        <v>544</v>
      </c>
    </row>
  </sheetData>
  <sheetProtection/>
  <mergeCells count="1"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18"/>
  <sheetViews>
    <sheetView zoomScalePageLayoutView="0" workbookViewId="0" topLeftCell="A175">
      <selection activeCell="I195" sqref="I195"/>
    </sheetView>
  </sheetViews>
  <sheetFormatPr defaultColWidth="9.140625" defaultRowHeight="12.75"/>
  <cols>
    <col min="1" max="1" width="12.7109375" style="152" customWidth="1"/>
    <col min="2" max="2" width="15.140625" style="152" customWidth="1"/>
    <col min="3" max="11" width="12.7109375" style="152" customWidth="1"/>
    <col min="12" max="12" width="10.00390625" style="152" customWidth="1"/>
    <col min="13" max="13" width="12.57421875" style="152" customWidth="1"/>
    <col min="14" max="16384" width="9.140625" style="152" customWidth="1"/>
  </cols>
  <sheetData>
    <row r="1" spans="3:10" ht="15.75">
      <c r="C1" s="354" t="s">
        <v>545</v>
      </c>
      <c r="D1" s="354"/>
      <c r="E1" s="354"/>
      <c r="F1" s="354"/>
      <c r="G1" s="354"/>
      <c r="H1" s="354"/>
      <c r="I1" s="354"/>
      <c r="J1" s="168"/>
    </row>
    <row r="2" spans="3:10" ht="15.75">
      <c r="C2" s="354"/>
      <c r="D2" s="354"/>
      <c r="E2" s="354"/>
      <c r="F2" s="354"/>
      <c r="G2" s="354"/>
      <c r="H2" s="354"/>
      <c r="I2" s="354"/>
      <c r="J2" s="168"/>
    </row>
    <row r="3" spans="3:10" ht="15.75">
      <c r="C3" s="354"/>
      <c r="D3" s="354"/>
      <c r="E3" s="354"/>
      <c r="F3" s="354"/>
      <c r="G3" s="354"/>
      <c r="H3" s="354"/>
      <c r="I3" s="354"/>
      <c r="J3" s="168"/>
    </row>
    <row r="4" spans="3:10" ht="15.75">
      <c r="C4" s="354"/>
      <c r="D4" s="354"/>
      <c r="E4" s="354"/>
      <c r="F4" s="354"/>
      <c r="G4" s="354"/>
      <c r="H4" s="354"/>
      <c r="I4" s="354"/>
      <c r="J4" s="168"/>
    </row>
    <row r="6" spans="4:7" ht="15">
      <c r="D6" s="318" t="s">
        <v>310</v>
      </c>
      <c r="E6" s="318"/>
      <c r="F6" s="318"/>
      <c r="G6" s="318"/>
    </row>
    <row r="9" spans="4:7" ht="15">
      <c r="D9" s="355" t="s">
        <v>311</v>
      </c>
      <c r="E9" s="355"/>
      <c r="F9" s="355"/>
      <c r="G9" s="355"/>
    </row>
    <row r="11" spans="3:10" ht="15">
      <c r="C11" s="356" t="s">
        <v>312</v>
      </c>
      <c r="D11" s="356"/>
      <c r="E11" s="356"/>
      <c r="F11" s="356"/>
      <c r="G11" s="356"/>
      <c r="H11" s="356"/>
      <c r="I11" s="321"/>
      <c r="J11" s="153"/>
    </row>
    <row r="14" spans="1:9" ht="15">
      <c r="A14" s="318" t="s">
        <v>313</v>
      </c>
      <c r="B14" s="319"/>
      <c r="C14" s="319"/>
      <c r="D14" s="319"/>
      <c r="E14" s="319"/>
      <c r="F14" s="319"/>
      <c r="G14" s="319"/>
      <c r="I14" s="172"/>
    </row>
    <row r="15" ht="13.5" customHeight="1"/>
    <row r="16" spans="1:11" ht="15">
      <c r="A16" s="292" t="s">
        <v>314</v>
      </c>
      <c r="B16" s="292" t="s">
        <v>315</v>
      </c>
      <c r="C16" s="292" t="s">
        <v>316</v>
      </c>
      <c r="D16" s="343" t="s">
        <v>317</v>
      </c>
      <c r="E16" s="344"/>
      <c r="F16" s="344"/>
      <c r="G16" s="345"/>
      <c r="H16" s="292" t="s">
        <v>318</v>
      </c>
      <c r="I16" s="292" t="s">
        <v>319</v>
      </c>
      <c r="J16" s="292" t="s">
        <v>320</v>
      </c>
      <c r="K16" s="346" t="s">
        <v>321</v>
      </c>
    </row>
    <row r="17" spans="1:11" ht="15">
      <c r="A17" s="357"/>
      <c r="B17" s="357"/>
      <c r="C17" s="357"/>
      <c r="D17" s="336" t="s">
        <v>23</v>
      </c>
      <c r="E17" s="347" t="s">
        <v>6</v>
      </c>
      <c r="F17" s="348"/>
      <c r="G17" s="349"/>
      <c r="H17" s="292"/>
      <c r="I17" s="292"/>
      <c r="J17" s="292"/>
      <c r="K17" s="346"/>
    </row>
    <row r="18" spans="1:11" ht="60">
      <c r="A18" s="357"/>
      <c r="B18" s="357"/>
      <c r="C18" s="357"/>
      <c r="D18" s="336"/>
      <c r="E18" s="169" t="s">
        <v>322</v>
      </c>
      <c r="F18" s="169" t="s">
        <v>323</v>
      </c>
      <c r="G18" s="169" t="s">
        <v>324</v>
      </c>
      <c r="H18" s="292"/>
      <c r="I18" s="292"/>
      <c r="J18" s="292"/>
      <c r="K18" s="346"/>
    </row>
    <row r="19" spans="1:11" ht="15">
      <c r="A19" s="154">
        <v>1</v>
      </c>
      <c r="B19" s="154">
        <v>2</v>
      </c>
      <c r="C19" s="154">
        <v>3</v>
      </c>
      <c r="D19" s="154">
        <v>4</v>
      </c>
      <c r="E19" s="154">
        <v>5</v>
      </c>
      <c r="F19" s="154">
        <v>6</v>
      </c>
      <c r="G19" s="154">
        <v>7</v>
      </c>
      <c r="H19" s="154">
        <v>8</v>
      </c>
      <c r="I19" s="154">
        <v>9</v>
      </c>
      <c r="J19" s="154">
        <v>10</v>
      </c>
      <c r="K19" s="154">
        <v>11</v>
      </c>
    </row>
    <row r="20" spans="1:13" ht="60.75" customHeight="1">
      <c r="A20" s="154">
        <v>1</v>
      </c>
      <c r="B20" s="171" t="s">
        <v>325</v>
      </c>
      <c r="C20" s="195">
        <v>2</v>
      </c>
      <c r="D20" s="195">
        <v>22924.08</v>
      </c>
      <c r="E20" s="195">
        <v>19600.89</v>
      </c>
      <c r="F20" s="195">
        <v>1783.75</v>
      </c>
      <c r="G20" s="195">
        <v>1539.44</v>
      </c>
      <c r="H20" s="195">
        <v>0</v>
      </c>
      <c r="I20" s="195">
        <v>1.15</v>
      </c>
      <c r="J20" s="195">
        <v>0</v>
      </c>
      <c r="K20" s="195">
        <v>632704.61</v>
      </c>
      <c r="L20" s="155"/>
      <c r="M20" s="156"/>
    </row>
    <row r="21" spans="1:13" ht="33" customHeight="1">
      <c r="A21" s="154">
        <v>2</v>
      </c>
      <c r="B21" s="171" t="s">
        <v>326</v>
      </c>
      <c r="C21" s="195">
        <v>3.5</v>
      </c>
      <c r="D21" s="195">
        <v>15882.7</v>
      </c>
      <c r="E21" s="195">
        <v>12262.13</v>
      </c>
      <c r="F21" s="195">
        <v>2279.02</v>
      </c>
      <c r="G21" s="195">
        <v>1341.55</v>
      </c>
      <c r="H21" s="195">
        <v>0</v>
      </c>
      <c r="I21" s="195">
        <v>1.15</v>
      </c>
      <c r="J21" s="195">
        <v>0</v>
      </c>
      <c r="K21" s="195">
        <v>767134.41</v>
      </c>
      <c r="L21" s="155"/>
      <c r="M21" s="156"/>
    </row>
    <row r="22" spans="1:13" ht="33" customHeight="1">
      <c r="A22" s="154">
        <v>3</v>
      </c>
      <c r="B22" s="171" t="s">
        <v>327</v>
      </c>
      <c r="C22" s="195">
        <v>15.72</v>
      </c>
      <c r="D22" s="195">
        <v>18965.81</v>
      </c>
      <c r="E22" s="195">
        <v>15894.07</v>
      </c>
      <c r="F22" s="195">
        <v>120.86</v>
      </c>
      <c r="G22" s="195">
        <v>2950.88</v>
      </c>
      <c r="H22" s="195">
        <v>0</v>
      </c>
      <c r="I22" s="195">
        <v>1.15</v>
      </c>
      <c r="J22" s="195">
        <v>0</v>
      </c>
      <c r="K22" s="195">
        <v>4114366.96</v>
      </c>
      <c r="L22" s="155"/>
      <c r="M22" s="156"/>
    </row>
    <row r="23" spans="1:13" ht="44.25" customHeight="1">
      <c r="A23" s="154">
        <v>4</v>
      </c>
      <c r="B23" s="171" t="s">
        <v>328</v>
      </c>
      <c r="C23" s="195">
        <v>3</v>
      </c>
      <c r="D23" s="195">
        <v>6582.02</v>
      </c>
      <c r="E23" s="195">
        <v>5418.44</v>
      </c>
      <c r="F23" s="195">
        <v>1074.38</v>
      </c>
      <c r="G23" s="195">
        <v>89.2</v>
      </c>
      <c r="H23" s="195">
        <v>0</v>
      </c>
      <c r="I23" s="195">
        <v>1.15</v>
      </c>
      <c r="J23" s="195">
        <v>1406.88</v>
      </c>
      <c r="K23" s="195">
        <v>330740.46</v>
      </c>
      <c r="L23" s="155"/>
      <c r="M23" s="156"/>
    </row>
    <row r="24" spans="1:13" ht="31.5" customHeight="1">
      <c r="A24" s="154">
        <v>5</v>
      </c>
      <c r="B24" s="171" t="s">
        <v>329</v>
      </c>
      <c r="C24" s="195">
        <v>16.5</v>
      </c>
      <c r="D24" s="195">
        <v>6693.74</v>
      </c>
      <c r="E24" s="195">
        <v>5199.85</v>
      </c>
      <c r="F24" s="195">
        <v>769.55</v>
      </c>
      <c r="G24" s="195">
        <v>724.34</v>
      </c>
      <c r="H24" s="195">
        <v>0</v>
      </c>
      <c r="I24" s="195">
        <v>1.15</v>
      </c>
      <c r="J24" s="195">
        <v>3771.68</v>
      </c>
      <c r="K24" s="195">
        <v>2419081.83</v>
      </c>
      <c r="L24" s="157"/>
      <c r="M24" s="155"/>
    </row>
    <row r="25" spans="1:13" ht="15">
      <c r="A25" s="339" t="s">
        <v>330</v>
      </c>
      <c r="B25" s="340"/>
      <c r="C25" s="196">
        <f>SUM(C20:C24)</f>
        <v>40.72</v>
      </c>
      <c r="D25" s="196">
        <f>SUM(D20:D24)</f>
        <v>71048.35</v>
      </c>
      <c r="E25" s="197" t="s">
        <v>331</v>
      </c>
      <c r="F25" s="197" t="s">
        <v>331</v>
      </c>
      <c r="G25" s="197" t="s">
        <v>331</v>
      </c>
      <c r="H25" s="197" t="s">
        <v>331</v>
      </c>
      <c r="I25" s="197" t="s">
        <v>331</v>
      </c>
      <c r="J25" s="197" t="s">
        <v>331</v>
      </c>
      <c r="K25" s="195">
        <v>8264028.27</v>
      </c>
      <c r="L25" s="156"/>
      <c r="M25" s="156"/>
    </row>
    <row r="26" spans="12:13" ht="12.75">
      <c r="L26" s="156"/>
      <c r="M26" s="156"/>
    </row>
    <row r="27" spans="12:13" ht="12.75">
      <c r="L27" s="156"/>
      <c r="M27" s="156"/>
    </row>
    <row r="28" spans="3:13" ht="30.75" customHeight="1">
      <c r="C28" s="342" t="s">
        <v>332</v>
      </c>
      <c r="D28" s="342"/>
      <c r="E28" s="342"/>
      <c r="F28" s="342"/>
      <c r="G28" s="342"/>
      <c r="H28" s="342"/>
      <c r="L28" s="156"/>
      <c r="M28" s="156"/>
    </row>
    <row r="29" spans="12:13" ht="12.75">
      <c r="L29" s="156"/>
      <c r="M29" s="156"/>
    </row>
    <row r="30" spans="1:13" ht="12.75">
      <c r="A30" s="292" t="s">
        <v>314</v>
      </c>
      <c r="B30" s="292" t="s">
        <v>333</v>
      </c>
      <c r="C30" s="293" t="s">
        <v>334</v>
      </c>
      <c r="D30" s="294"/>
      <c r="E30" s="299" t="s">
        <v>335</v>
      </c>
      <c r="F30" s="299" t="s">
        <v>336</v>
      </c>
      <c r="G30" s="299" t="s">
        <v>337</v>
      </c>
      <c r="K30" s="160"/>
      <c r="L30" s="156"/>
      <c r="M30" s="156"/>
    </row>
    <row r="31" spans="1:7" ht="12.75">
      <c r="A31" s="292"/>
      <c r="B31" s="292"/>
      <c r="C31" s="295"/>
      <c r="D31" s="296"/>
      <c r="E31" s="300"/>
      <c r="F31" s="300"/>
      <c r="G31" s="300"/>
    </row>
    <row r="32" spans="1:7" ht="23.25" customHeight="1">
      <c r="A32" s="292"/>
      <c r="B32" s="292"/>
      <c r="C32" s="297"/>
      <c r="D32" s="298"/>
      <c r="E32" s="301"/>
      <c r="F32" s="301"/>
      <c r="G32" s="301"/>
    </row>
    <row r="33" spans="1:7" ht="12.75">
      <c r="A33" s="161">
        <v>1</v>
      </c>
      <c r="B33" s="161">
        <v>2</v>
      </c>
      <c r="C33" s="281">
        <v>3</v>
      </c>
      <c r="D33" s="282"/>
      <c r="E33" s="161">
        <v>4</v>
      </c>
      <c r="F33" s="161">
        <v>5</v>
      </c>
      <c r="G33" s="161">
        <v>6</v>
      </c>
    </row>
    <row r="34" spans="1:7" ht="26.25" customHeight="1">
      <c r="A34" s="161"/>
      <c r="B34" s="161"/>
      <c r="C34" s="284"/>
      <c r="D34" s="285"/>
      <c r="E34" s="161"/>
      <c r="F34" s="161"/>
      <c r="G34" s="161">
        <f>C34*D34*E34</f>
        <v>0</v>
      </c>
    </row>
    <row r="35" spans="1:7" ht="15">
      <c r="A35" s="339" t="s">
        <v>330</v>
      </c>
      <c r="B35" s="340"/>
      <c r="C35" s="277" t="s">
        <v>331</v>
      </c>
      <c r="D35" s="282"/>
      <c r="E35" s="154" t="s">
        <v>331</v>
      </c>
      <c r="F35" s="154" t="s">
        <v>331</v>
      </c>
      <c r="G35" s="154">
        <f>SUM(G34)</f>
        <v>0</v>
      </c>
    </row>
    <row r="38" spans="3:8" ht="15">
      <c r="C38" s="341" t="s">
        <v>338</v>
      </c>
      <c r="D38" s="341"/>
      <c r="E38" s="341"/>
      <c r="F38" s="341"/>
      <c r="G38" s="341"/>
      <c r="H38" s="341"/>
    </row>
    <row r="40" spans="1:7" ht="12.75">
      <c r="A40" s="292" t="s">
        <v>314</v>
      </c>
      <c r="B40" s="292" t="s">
        <v>333</v>
      </c>
      <c r="C40" s="293" t="s">
        <v>339</v>
      </c>
      <c r="D40" s="294"/>
      <c r="E40" s="299" t="s">
        <v>340</v>
      </c>
      <c r="F40" s="299" t="s">
        <v>341</v>
      </c>
      <c r="G40" s="299" t="s">
        <v>337</v>
      </c>
    </row>
    <row r="41" spans="1:7" ht="12.75">
      <c r="A41" s="292"/>
      <c r="B41" s="292"/>
      <c r="C41" s="295"/>
      <c r="D41" s="296"/>
      <c r="E41" s="300"/>
      <c r="F41" s="300"/>
      <c r="G41" s="300"/>
    </row>
    <row r="42" spans="1:7" ht="21.75" customHeight="1">
      <c r="A42" s="292"/>
      <c r="B42" s="292"/>
      <c r="C42" s="297"/>
      <c r="D42" s="298"/>
      <c r="E42" s="301"/>
      <c r="F42" s="301"/>
      <c r="G42" s="301"/>
    </row>
    <row r="43" spans="1:7" ht="12.75">
      <c r="A43" s="161">
        <v>1</v>
      </c>
      <c r="B43" s="161">
        <v>2</v>
      </c>
      <c r="C43" s="281">
        <v>3</v>
      </c>
      <c r="D43" s="282"/>
      <c r="E43" s="161">
        <v>4</v>
      </c>
      <c r="F43" s="161">
        <v>5</v>
      </c>
      <c r="G43" s="161">
        <v>6</v>
      </c>
    </row>
    <row r="44" spans="1:7" ht="12.75">
      <c r="A44" s="161"/>
      <c r="B44" s="161"/>
      <c r="C44" s="284"/>
      <c r="D44" s="285"/>
      <c r="E44" s="161"/>
      <c r="F44" s="161"/>
      <c r="G44" s="161">
        <f>C44*D44*E44</f>
        <v>0</v>
      </c>
    </row>
    <row r="45" spans="1:7" ht="15">
      <c r="A45" s="339" t="s">
        <v>330</v>
      </c>
      <c r="B45" s="340"/>
      <c r="C45" s="277" t="s">
        <v>331</v>
      </c>
      <c r="D45" s="282"/>
      <c r="E45" s="154" t="s">
        <v>331</v>
      </c>
      <c r="F45" s="154" t="s">
        <v>331</v>
      </c>
      <c r="G45" s="154">
        <f>SUM(G44)</f>
        <v>0</v>
      </c>
    </row>
    <row r="48" spans="2:7" ht="60" customHeight="1">
      <c r="B48" s="318" t="s">
        <v>342</v>
      </c>
      <c r="C48" s="319"/>
      <c r="D48" s="319"/>
      <c r="E48" s="319"/>
      <c r="F48" s="319"/>
      <c r="G48" s="319"/>
    </row>
    <row r="50" spans="1:7" ht="12.75">
      <c r="A50" s="292" t="s">
        <v>314</v>
      </c>
      <c r="B50" s="292" t="s">
        <v>343</v>
      </c>
      <c r="C50" s="292"/>
      <c r="D50" s="292"/>
      <c r="E50" s="292" t="s">
        <v>344</v>
      </c>
      <c r="F50" s="292"/>
      <c r="G50" s="292" t="s">
        <v>345</v>
      </c>
    </row>
    <row r="51" spans="1:7" ht="12.75">
      <c r="A51" s="292"/>
      <c r="B51" s="292"/>
      <c r="C51" s="292"/>
      <c r="D51" s="292"/>
      <c r="E51" s="292"/>
      <c r="F51" s="292"/>
      <c r="G51" s="292"/>
    </row>
    <row r="52" spans="1:7" ht="29.25" customHeight="1">
      <c r="A52" s="292"/>
      <c r="B52" s="292"/>
      <c r="C52" s="292"/>
      <c r="D52" s="292"/>
      <c r="E52" s="292"/>
      <c r="F52" s="292"/>
      <c r="G52" s="292"/>
    </row>
    <row r="53" spans="1:7" ht="15">
      <c r="A53" s="170">
        <v>1</v>
      </c>
      <c r="B53" s="292">
        <v>2</v>
      </c>
      <c r="C53" s="292"/>
      <c r="D53" s="292"/>
      <c r="E53" s="292">
        <v>3</v>
      </c>
      <c r="F53" s="292"/>
      <c r="G53" s="170">
        <v>4</v>
      </c>
    </row>
    <row r="54" spans="1:7" ht="12.75">
      <c r="A54" s="292">
        <v>1</v>
      </c>
      <c r="B54" s="292" t="s">
        <v>346</v>
      </c>
      <c r="C54" s="336"/>
      <c r="D54" s="336"/>
      <c r="E54" s="292" t="s">
        <v>331</v>
      </c>
      <c r="F54" s="336"/>
      <c r="G54" s="337">
        <f>SUM(G56+G60+G62)</f>
        <v>1531008.01</v>
      </c>
    </row>
    <row r="55" spans="1:7" ht="22.5" customHeight="1">
      <c r="A55" s="336"/>
      <c r="B55" s="336"/>
      <c r="C55" s="336"/>
      <c r="D55" s="336"/>
      <c r="E55" s="336"/>
      <c r="F55" s="336"/>
      <c r="G55" s="338"/>
    </row>
    <row r="56" spans="1:7" ht="12.75">
      <c r="A56" s="335" t="s">
        <v>347</v>
      </c>
      <c r="B56" s="317" t="s">
        <v>6</v>
      </c>
      <c r="C56" s="317"/>
      <c r="D56" s="317"/>
      <c r="E56" s="317"/>
      <c r="F56" s="317"/>
      <c r="G56" s="316">
        <f>1667048.24-2785.78-133254.45</f>
        <v>1531008.01</v>
      </c>
    </row>
    <row r="57" spans="1:7" ht="12.75">
      <c r="A57" s="335"/>
      <c r="B57" s="317"/>
      <c r="C57" s="317"/>
      <c r="D57" s="317"/>
      <c r="E57" s="317"/>
      <c r="F57" s="317"/>
      <c r="G57" s="316"/>
    </row>
    <row r="58" spans="1:7" ht="12.75">
      <c r="A58" s="335"/>
      <c r="B58" s="317" t="s">
        <v>348</v>
      </c>
      <c r="C58" s="317"/>
      <c r="D58" s="317"/>
      <c r="E58" s="317"/>
      <c r="F58" s="317"/>
      <c r="G58" s="316"/>
    </row>
    <row r="59" spans="1:7" ht="12.75">
      <c r="A59" s="335"/>
      <c r="B59" s="317"/>
      <c r="C59" s="317"/>
      <c r="D59" s="317"/>
      <c r="E59" s="317"/>
      <c r="F59" s="317"/>
      <c r="G59" s="316"/>
    </row>
    <row r="60" spans="1:7" ht="12.75">
      <c r="A60" s="333" t="s">
        <v>349</v>
      </c>
      <c r="B60" s="317" t="s">
        <v>350</v>
      </c>
      <c r="C60" s="317"/>
      <c r="D60" s="317"/>
      <c r="E60" s="317"/>
      <c r="F60" s="317"/>
      <c r="G60" s="325">
        <v>0</v>
      </c>
    </row>
    <row r="61" spans="1:7" ht="12.75">
      <c r="A61" s="334"/>
      <c r="B61" s="317"/>
      <c r="C61" s="317"/>
      <c r="D61" s="317"/>
      <c r="E61" s="317"/>
      <c r="F61" s="317"/>
      <c r="G61" s="325"/>
    </row>
    <row r="62" spans="1:7" ht="12.75">
      <c r="A62" s="333" t="s">
        <v>351</v>
      </c>
      <c r="B62" s="317" t="s">
        <v>352</v>
      </c>
      <c r="C62" s="317"/>
      <c r="D62" s="317"/>
      <c r="E62" s="317"/>
      <c r="F62" s="317"/>
      <c r="G62" s="325">
        <v>0</v>
      </c>
    </row>
    <row r="63" spans="1:7" ht="55.5" customHeight="1">
      <c r="A63" s="334"/>
      <c r="B63" s="317"/>
      <c r="C63" s="317"/>
      <c r="D63" s="317"/>
      <c r="E63" s="317"/>
      <c r="F63" s="317"/>
      <c r="G63" s="325"/>
    </row>
    <row r="64" spans="1:12" ht="12.75">
      <c r="A64" s="333" t="s">
        <v>353</v>
      </c>
      <c r="B64" s="317" t="s">
        <v>354</v>
      </c>
      <c r="C64" s="317"/>
      <c r="D64" s="317"/>
      <c r="E64" s="293" t="s">
        <v>331</v>
      </c>
      <c r="F64" s="294"/>
      <c r="G64" s="325">
        <f>G66+G74</f>
        <v>229330.69</v>
      </c>
      <c r="K64" s="162"/>
      <c r="L64" s="162"/>
    </row>
    <row r="65" spans="1:12" ht="32.25" customHeight="1">
      <c r="A65" s="334"/>
      <c r="B65" s="317"/>
      <c r="C65" s="317"/>
      <c r="D65" s="317"/>
      <c r="E65" s="297"/>
      <c r="F65" s="298"/>
      <c r="G65" s="325"/>
      <c r="K65" s="162"/>
      <c r="L65" s="162"/>
    </row>
    <row r="66" spans="1:12" ht="12.75">
      <c r="A66" s="335" t="s">
        <v>355</v>
      </c>
      <c r="B66" s="317" t="s">
        <v>6</v>
      </c>
      <c r="C66" s="317"/>
      <c r="D66" s="317"/>
      <c r="E66" s="317"/>
      <c r="F66" s="317"/>
      <c r="G66" s="316">
        <f>219747.27-2785.78</f>
        <v>216961.49</v>
      </c>
      <c r="K66" s="162"/>
      <c r="L66" s="162"/>
    </row>
    <row r="67" spans="1:12" ht="12.75">
      <c r="A67" s="335"/>
      <c r="B67" s="317"/>
      <c r="C67" s="317"/>
      <c r="D67" s="317"/>
      <c r="E67" s="317"/>
      <c r="F67" s="317"/>
      <c r="G67" s="316"/>
      <c r="K67" s="162"/>
      <c r="L67" s="162"/>
    </row>
    <row r="68" spans="1:11" ht="12.75">
      <c r="A68" s="335"/>
      <c r="B68" s="317" t="s">
        <v>356</v>
      </c>
      <c r="C68" s="317"/>
      <c r="D68" s="317"/>
      <c r="E68" s="317"/>
      <c r="F68" s="317"/>
      <c r="G68" s="316"/>
      <c r="K68" s="162"/>
    </row>
    <row r="69" spans="1:7" ht="36" customHeight="1">
      <c r="A69" s="335"/>
      <c r="B69" s="317"/>
      <c r="C69" s="317"/>
      <c r="D69" s="317"/>
      <c r="E69" s="317"/>
      <c r="F69" s="317"/>
      <c r="G69" s="316"/>
    </row>
    <row r="70" spans="1:7" ht="12.75">
      <c r="A70" s="323" t="s">
        <v>357</v>
      </c>
      <c r="B70" s="317" t="s">
        <v>358</v>
      </c>
      <c r="C70" s="317"/>
      <c r="D70" s="317"/>
      <c r="E70" s="293" t="s">
        <v>331</v>
      </c>
      <c r="F70" s="294"/>
      <c r="G70" s="325">
        <v>0</v>
      </c>
    </row>
    <row r="71" spans="1:10" ht="34.5" customHeight="1">
      <c r="A71" s="324"/>
      <c r="B71" s="317"/>
      <c r="C71" s="317"/>
      <c r="D71" s="317"/>
      <c r="E71" s="297"/>
      <c r="F71" s="298"/>
      <c r="G71" s="325"/>
      <c r="J71" s="162"/>
    </row>
    <row r="72" spans="1:7" ht="12.75">
      <c r="A72" s="323" t="s">
        <v>359</v>
      </c>
      <c r="B72" s="292">
        <v>2</v>
      </c>
      <c r="C72" s="292"/>
      <c r="D72" s="292"/>
      <c r="E72" s="293">
        <v>3</v>
      </c>
      <c r="F72" s="294"/>
      <c r="G72" s="332">
        <v>4</v>
      </c>
    </row>
    <row r="73" spans="1:7" ht="12.75">
      <c r="A73" s="324"/>
      <c r="B73" s="292"/>
      <c r="C73" s="292"/>
      <c r="D73" s="292"/>
      <c r="E73" s="297"/>
      <c r="F73" s="298"/>
      <c r="G73" s="332"/>
    </row>
    <row r="74" spans="1:7" ht="12.75">
      <c r="A74" s="323" t="s">
        <v>360</v>
      </c>
      <c r="B74" s="317" t="s">
        <v>361</v>
      </c>
      <c r="C74" s="317"/>
      <c r="D74" s="317"/>
      <c r="E74" s="293"/>
      <c r="F74" s="294"/>
      <c r="G74" s="325">
        <f>15154.98-2785.78</f>
        <v>12369.199999999999</v>
      </c>
    </row>
    <row r="75" spans="1:7" ht="44.25" customHeight="1">
      <c r="A75" s="324"/>
      <c r="B75" s="317"/>
      <c r="C75" s="317"/>
      <c r="D75" s="317"/>
      <c r="E75" s="297"/>
      <c r="F75" s="298"/>
      <c r="G75" s="325"/>
    </row>
    <row r="76" spans="1:7" ht="12.75">
      <c r="A76" s="323" t="s">
        <v>362</v>
      </c>
      <c r="B76" s="317" t="s">
        <v>363</v>
      </c>
      <c r="C76" s="317"/>
      <c r="D76" s="317"/>
      <c r="E76" s="293"/>
      <c r="F76" s="294"/>
      <c r="G76" s="325">
        <v>0</v>
      </c>
    </row>
    <row r="77" spans="1:7" ht="51.75" customHeight="1">
      <c r="A77" s="324"/>
      <c r="B77" s="317"/>
      <c r="C77" s="317"/>
      <c r="D77" s="317"/>
      <c r="E77" s="297"/>
      <c r="F77" s="298"/>
      <c r="G77" s="325"/>
    </row>
    <row r="78" spans="1:7" ht="12.75">
      <c r="A78" s="323" t="s">
        <v>364</v>
      </c>
      <c r="B78" s="317" t="s">
        <v>365</v>
      </c>
      <c r="C78" s="317"/>
      <c r="D78" s="317"/>
      <c r="E78" s="293"/>
      <c r="F78" s="294"/>
      <c r="G78" s="325">
        <f>386452.09-2785.79-7299.61</f>
        <v>376366.69000000006</v>
      </c>
    </row>
    <row r="79" spans="1:7" ht="35.25" customHeight="1">
      <c r="A79" s="324"/>
      <c r="B79" s="317"/>
      <c r="C79" s="317"/>
      <c r="D79" s="317"/>
      <c r="E79" s="297"/>
      <c r="F79" s="298"/>
      <c r="G79" s="325"/>
    </row>
    <row r="80" spans="1:11" ht="12.75">
      <c r="A80" s="323"/>
      <c r="B80" s="326" t="s">
        <v>330</v>
      </c>
      <c r="C80" s="327"/>
      <c r="D80" s="328"/>
      <c r="E80" s="293" t="s">
        <v>331</v>
      </c>
      <c r="F80" s="294"/>
      <c r="G80" s="325">
        <f>G54+G64+G78</f>
        <v>2136705.39</v>
      </c>
      <c r="K80" s="160"/>
    </row>
    <row r="81" spans="1:8" ht="12.75">
      <c r="A81" s="324"/>
      <c r="B81" s="329"/>
      <c r="C81" s="330"/>
      <c r="D81" s="331"/>
      <c r="E81" s="297"/>
      <c r="F81" s="298"/>
      <c r="G81" s="325"/>
      <c r="H81" s="152">
        <f>'Таблица 2.2'!H28+'Таблица 2.2'!H29</f>
        <v>1944853.84</v>
      </c>
    </row>
    <row r="84" spans="2:7" ht="15">
      <c r="B84" s="318" t="s">
        <v>366</v>
      </c>
      <c r="C84" s="318"/>
      <c r="D84" s="318"/>
      <c r="E84" s="318"/>
      <c r="F84" s="318"/>
      <c r="G84" s="319"/>
    </row>
    <row r="86" spans="1:6" ht="15">
      <c r="A86" s="320" t="s">
        <v>367</v>
      </c>
      <c r="B86" s="320"/>
      <c r="C86" s="320"/>
      <c r="D86" s="320"/>
      <c r="E86" s="320"/>
      <c r="F86" s="320"/>
    </row>
    <row r="87" spans="1:6" ht="15">
      <c r="A87" s="320" t="s">
        <v>368</v>
      </c>
      <c r="B87" s="321"/>
      <c r="C87" s="321"/>
      <c r="D87" s="321"/>
      <c r="E87" s="321"/>
      <c r="F87" s="321"/>
    </row>
    <row r="89" spans="1:6" ht="12.75">
      <c r="A89" s="292" t="s">
        <v>314</v>
      </c>
      <c r="B89" s="292" t="s">
        <v>333</v>
      </c>
      <c r="C89" s="293" t="s">
        <v>369</v>
      </c>
      <c r="D89" s="294"/>
      <c r="E89" s="299" t="s">
        <v>370</v>
      </c>
      <c r="F89" s="299" t="s">
        <v>371</v>
      </c>
    </row>
    <row r="90" spans="1:6" ht="12.75">
      <c r="A90" s="292"/>
      <c r="B90" s="292"/>
      <c r="C90" s="295"/>
      <c r="D90" s="296"/>
      <c r="E90" s="300"/>
      <c r="F90" s="300"/>
    </row>
    <row r="91" spans="1:6" ht="12.75">
      <c r="A91" s="292"/>
      <c r="B91" s="292"/>
      <c r="C91" s="297"/>
      <c r="D91" s="298"/>
      <c r="E91" s="301"/>
      <c r="F91" s="301"/>
    </row>
    <row r="92" spans="1:6" ht="12.75">
      <c r="A92" s="161">
        <v>1</v>
      </c>
      <c r="B92" s="161">
        <v>2</v>
      </c>
      <c r="C92" s="281">
        <v>3</v>
      </c>
      <c r="D92" s="282"/>
      <c r="E92" s="161">
        <v>4</v>
      </c>
      <c r="F92" s="161">
        <v>5</v>
      </c>
    </row>
    <row r="93" spans="1:6" ht="12.75">
      <c r="A93" s="161"/>
      <c r="B93" s="161"/>
      <c r="C93" s="284"/>
      <c r="D93" s="285"/>
      <c r="E93" s="161"/>
      <c r="F93" s="161">
        <f>C93*E93</f>
        <v>0</v>
      </c>
    </row>
    <row r="94" spans="1:6" ht="15">
      <c r="A94" s="275" t="s">
        <v>330</v>
      </c>
      <c r="B94" s="276"/>
      <c r="C94" s="277" t="s">
        <v>331</v>
      </c>
      <c r="D94" s="282"/>
      <c r="E94" s="159" t="s">
        <v>331</v>
      </c>
      <c r="F94" s="154">
        <f>SUM(F93)</f>
        <v>0</v>
      </c>
    </row>
    <row r="97" spans="1:3" ht="12.75">
      <c r="A97" s="319" t="s">
        <v>372</v>
      </c>
      <c r="B97" s="319"/>
      <c r="C97" s="319"/>
    </row>
    <row r="98" spans="1:6" ht="12.75">
      <c r="A98" s="322" t="s">
        <v>373</v>
      </c>
      <c r="B98" s="322"/>
      <c r="C98" s="322"/>
      <c r="D98" s="322"/>
      <c r="E98" s="322"/>
      <c r="F98" s="322"/>
    </row>
    <row r="99" spans="1:6" ht="12.75">
      <c r="A99" s="322"/>
      <c r="B99" s="322"/>
      <c r="C99" s="322"/>
      <c r="D99" s="322"/>
      <c r="E99" s="322"/>
      <c r="F99" s="322"/>
    </row>
    <row r="100" spans="1:6" ht="12.75">
      <c r="A100" s="322"/>
      <c r="B100" s="322"/>
      <c r="C100" s="322"/>
      <c r="D100" s="322"/>
      <c r="E100" s="322"/>
      <c r="F100" s="322"/>
    </row>
    <row r="101" spans="1:6" ht="12.75">
      <c r="A101" s="322"/>
      <c r="B101" s="322"/>
      <c r="C101" s="322"/>
      <c r="D101" s="322"/>
      <c r="E101" s="322"/>
      <c r="F101" s="322"/>
    </row>
    <row r="104" spans="2:7" ht="15">
      <c r="B104" s="318" t="s">
        <v>374</v>
      </c>
      <c r="C104" s="318"/>
      <c r="D104" s="318"/>
      <c r="E104" s="318"/>
      <c r="F104" s="318"/>
      <c r="G104" s="319"/>
    </row>
    <row r="106" spans="1:6" ht="15">
      <c r="A106" s="320" t="s">
        <v>375</v>
      </c>
      <c r="B106" s="320"/>
      <c r="C106" s="320"/>
      <c r="D106" s="320"/>
      <c r="E106" s="320"/>
      <c r="F106" s="320"/>
    </row>
    <row r="107" spans="1:6" ht="15">
      <c r="A107" s="320" t="s">
        <v>376</v>
      </c>
      <c r="B107" s="321"/>
      <c r="C107" s="321"/>
      <c r="D107" s="321"/>
      <c r="E107" s="321"/>
      <c r="F107" s="321"/>
    </row>
    <row r="109" spans="1:7" ht="12.75">
      <c r="A109" s="292" t="s">
        <v>314</v>
      </c>
      <c r="B109" s="292" t="s">
        <v>333</v>
      </c>
      <c r="C109" s="293" t="s">
        <v>377</v>
      </c>
      <c r="D109" s="294"/>
      <c r="E109" s="299" t="s">
        <v>378</v>
      </c>
      <c r="F109" s="292" t="s">
        <v>379</v>
      </c>
      <c r="G109" s="302"/>
    </row>
    <row r="110" spans="1:7" ht="12.75">
      <c r="A110" s="292"/>
      <c r="B110" s="292"/>
      <c r="C110" s="295"/>
      <c r="D110" s="296"/>
      <c r="E110" s="300"/>
      <c r="F110" s="292"/>
      <c r="G110" s="302"/>
    </row>
    <row r="111" spans="1:7" ht="33" customHeight="1">
      <c r="A111" s="292"/>
      <c r="B111" s="292"/>
      <c r="C111" s="297"/>
      <c r="D111" s="298"/>
      <c r="E111" s="301"/>
      <c r="F111" s="292"/>
      <c r="G111" s="302"/>
    </row>
    <row r="112" spans="1:7" ht="12.75">
      <c r="A112" s="161">
        <v>1</v>
      </c>
      <c r="B112" s="161">
        <v>2</v>
      </c>
      <c r="C112" s="281">
        <v>3</v>
      </c>
      <c r="D112" s="282"/>
      <c r="E112" s="163">
        <v>4</v>
      </c>
      <c r="F112" s="283">
        <v>5</v>
      </c>
      <c r="G112" s="283"/>
    </row>
    <row r="113" spans="1:7" ht="25.5" customHeight="1">
      <c r="A113" s="161">
        <v>1</v>
      </c>
      <c r="B113" s="164" t="s">
        <v>494</v>
      </c>
      <c r="C113" s="284"/>
      <c r="D113" s="285"/>
      <c r="E113" s="161"/>
      <c r="F113" s="274">
        <v>7500</v>
      </c>
      <c r="G113" s="274"/>
    </row>
    <row r="114" spans="1:7" ht="25.5" customHeight="1">
      <c r="A114" s="161">
        <v>1</v>
      </c>
      <c r="B114" s="164" t="s">
        <v>380</v>
      </c>
      <c r="C114" s="284"/>
      <c r="D114" s="285"/>
      <c r="E114" s="161"/>
      <c r="F114" s="274">
        <v>286</v>
      </c>
      <c r="G114" s="274"/>
    </row>
    <row r="115" spans="1:7" ht="25.5" customHeight="1">
      <c r="A115" s="161">
        <v>2</v>
      </c>
      <c r="B115" s="164" t="s">
        <v>475</v>
      </c>
      <c r="C115" s="281"/>
      <c r="D115" s="282"/>
      <c r="E115" s="161"/>
      <c r="F115" s="288">
        <f>'Таблица 2.2'!H64</f>
        <v>7389</v>
      </c>
      <c r="G115" s="289"/>
    </row>
    <row r="116" spans="1:7" ht="25.5" customHeight="1">
      <c r="A116" s="161">
        <v>3</v>
      </c>
      <c r="B116" s="164" t="s">
        <v>381</v>
      </c>
      <c r="C116" s="284"/>
      <c r="D116" s="285"/>
      <c r="E116" s="161"/>
      <c r="F116" s="274">
        <f>'Таблица 2.2'!H67</f>
        <v>0</v>
      </c>
      <c r="G116" s="274"/>
    </row>
    <row r="117" spans="1:7" ht="15">
      <c r="A117" s="275" t="s">
        <v>330</v>
      </c>
      <c r="B117" s="276"/>
      <c r="C117" s="277"/>
      <c r="D117" s="282"/>
      <c r="E117" s="159" t="s">
        <v>331</v>
      </c>
      <c r="F117" s="316">
        <f>SUM(F113:G116)</f>
        <v>15175</v>
      </c>
      <c r="G117" s="274"/>
    </row>
    <row r="119" ht="12.75">
      <c r="K119" s="160"/>
    </row>
    <row r="120" spans="1:6" ht="13.5">
      <c r="A120" s="318" t="s">
        <v>382</v>
      </c>
      <c r="B120" s="319"/>
      <c r="C120" s="319"/>
      <c r="D120" s="319"/>
      <c r="E120" s="319"/>
      <c r="F120" s="319"/>
    </row>
    <row r="122" spans="1:6" ht="15">
      <c r="A122" s="320" t="s">
        <v>383</v>
      </c>
      <c r="B122" s="320"/>
      <c r="C122" s="320"/>
      <c r="D122" s="320"/>
      <c r="E122" s="320"/>
      <c r="F122" s="320"/>
    </row>
    <row r="123" spans="1:6" ht="15">
      <c r="A123" s="320" t="s">
        <v>376</v>
      </c>
      <c r="B123" s="321"/>
      <c r="C123" s="321"/>
      <c r="D123" s="321"/>
      <c r="E123" s="321"/>
      <c r="F123" s="321"/>
    </row>
    <row r="125" spans="1:7" ht="12.75">
      <c r="A125" s="292" t="s">
        <v>314</v>
      </c>
      <c r="B125" s="292" t="s">
        <v>1</v>
      </c>
      <c r="C125" s="293" t="s">
        <v>369</v>
      </c>
      <c r="D125" s="294"/>
      <c r="E125" s="299" t="s">
        <v>370</v>
      </c>
      <c r="F125" s="292" t="s">
        <v>384</v>
      </c>
      <c r="G125" s="302"/>
    </row>
    <row r="126" spans="1:7" ht="12.75">
      <c r="A126" s="292"/>
      <c r="B126" s="292"/>
      <c r="C126" s="295"/>
      <c r="D126" s="296"/>
      <c r="E126" s="300"/>
      <c r="F126" s="292"/>
      <c r="G126" s="302"/>
    </row>
    <row r="127" spans="1:7" ht="12.75">
      <c r="A127" s="292"/>
      <c r="B127" s="292"/>
      <c r="C127" s="297"/>
      <c r="D127" s="298"/>
      <c r="E127" s="301"/>
      <c r="F127" s="292"/>
      <c r="G127" s="302"/>
    </row>
    <row r="128" spans="1:7" ht="12.75">
      <c r="A128" s="161">
        <v>1</v>
      </c>
      <c r="B128" s="161">
        <v>2</v>
      </c>
      <c r="C128" s="281">
        <v>3</v>
      </c>
      <c r="D128" s="282"/>
      <c r="E128" s="163">
        <v>4</v>
      </c>
      <c r="F128" s="283">
        <v>5</v>
      </c>
      <c r="G128" s="283"/>
    </row>
    <row r="129" spans="1:7" ht="12.75">
      <c r="A129" s="161"/>
      <c r="B129" s="161"/>
      <c r="C129" s="284"/>
      <c r="D129" s="285"/>
      <c r="E129" s="161"/>
      <c r="F129" s="302">
        <f>C129*E129</f>
        <v>0</v>
      </c>
      <c r="G129" s="302"/>
    </row>
    <row r="130" spans="1:7" ht="15">
      <c r="A130" s="275" t="s">
        <v>330</v>
      </c>
      <c r="B130" s="276"/>
      <c r="C130" s="277" t="s">
        <v>331</v>
      </c>
      <c r="D130" s="282"/>
      <c r="E130" s="159" t="s">
        <v>331</v>
      </c>
      <c r="F130" s="317">
        <f>SUM(F129)</f>
        <v>0</v>
      </c>
      <c r="G130" s="302"/>
    </row>
    <row r="133" spans="1:6" ht="13.5">
      <c r="A133" s="318" t="s">
        <v>385</v>
      </c>
      <c r="B133" s="319"/>
      <c r="C133" s="319"/>
      <c r="D133" s="319"/>
      <c r="E133" s="319"/>
      <c r="F133" s="319"/>
    </row>
    <row r="135" spans="1:6" ht="15">
      <c r="A135" s="320" t="s">
        <v>386</v>
      </c>
      <c r="B135" s="320"/>
      <c r="C135" s="320"/>
      <c r="D135" s="320"/>
      <c r="E135" s="320"/>
      <c r="F135" s="320"/>
    </row>
    <row r="136" spans="1:6" ht="15">
      <c r="A136" s="320" t="s">
        <v>387</v>
      </c>
      <c r="B136" s="321"/>
      <c r="C136" s="321"/>
      <c r="D136" s="321"/>
      <c r="E136" s="321"/>
      <c r="F136" s="321"/>
    </row>
    <row r="138" spans="1:7" ht="12.75">
      <c r="A138" s="292" t="s">
        <v>314</v>
      </c>
      <c r="B138" s="292" t="s">
        <v>1</v>
      </c>
      <c r="C138" s="293" t="s">
        <v>369</v>
      </c>
      <c r="D138" s="294"/>
      <c r="E138" s="299" t="s">
        <v>370</v>
      </c>
      <c r="F138" s="292" t="s">
        <v>384</v>
      </c>
      <c r="G138" s="302"/>
    </row>
    <row r="139" spans="1:7" ht="12.75">
      <c r="A139" s="292"/>
      <c r="B139" s="292"/>
      <c r="C139" s="295"/>
      <c r="D139" s="296"/>
      <c r="E139" s="300"/>
      <c r="F139" s="292"/>
      <c r="G139" s="302"/>
    </row>
    <row r="140" spans="1:7" ht="12.75">
      <c r="A140" s="292"/>
      <c r="B140" s="292"/>
      <c r="C140" s="297"/>
      <c r="D140" s="298"/>
      <c r="E140" s="301"/>
      <c r="F140" s="292"/>
      <c r="G140" s="302"/>
    </row>
    <row r="141" spans="1:7" ht="12.75">
      <c r="A141" s="161">
        <v>1</v>
      </c>
      <c r="B141" s="161">
        <v>2</v>
      </c>
      <c r="C141" s="281">
        <v>3</v>
      </c>
      <c r="D141" s="282"/>
      <c r="E141" s="163">
        <v>4</v>
      </c>
      <c r="F141" s="283">
        <v>5</v>
      </c>
      <c r="G141" s="283"/>
    </row>
    <row r="142" spans="1:7" ht="12.75">
      <c r="A142" s="161">
        <v>1</v>
      </c>
      <c r="B142" s="161" t="s">
        <v>388</v>
      </c>
      <c r="C142" s="284"/>
      <c r="D142" s="285"/>
      <c r="E142" s="161"/>
      <c r="F142" s="315">
        <f>'Таблица 2.2'!H69</f>
        <v>11300.16</v>
      </c>
      <c r="G142" s="315"/>
    </row>
    <row r="143" spans="1:7" ht="15">
      <c r="A143" s="275" t="s">
        <v>330</v>
      </c>
      <c r="B143" s="276"/>
      <c r="C143" s="277" t="s">
        <v>331</v>
      </c>
      <c r="D143" s="282"/>
      <c r="E143" s="159" t="s">
        <v>331</v>
      </c>
      <c r="F143" s="316">
        <f>SUM(F142)</f>
        <v>11300.16</v>
      </c>
      <c r="G143" s="315"/>
    </row>
    <row r="146" spans="1:6" ht="13.5">
      <c r="A146" s="318" t="s">
        <v>389</v>
      </c>
      <c r="B146" s="319"/>
      <c r="C146" s="319"/>
      <c r="D146" s="319"/>
      <c r="E146" s="319"/>
      <c r="F146" s="319"/>
    </row>
    <row r="148" spans="1:6" ht="15">
      <c r="A148" s="320" t="s">
        <v>390</v>
      </c>
      <c r="B148" s="320"/>
      <c r="C148" s="320"/>
      <c r="D148" s="320"/>
      <c r="E148" s="320"/>
      <c r="F148" s="320"/>
    </row>
    <row r="149" spans="1:6" ht="15">
      <c r="A149" s="320" t="s">
        <v>391</v>
      </c>
      <c r="B149" s="321"/>
      <c r="C149" s="321"/>
      <c r="D149" s="321"/>
      <c r="E149" s="321"/>
      <c r="F149" s="321"/>
    </row>
    <row r="151" spans="2:6" ht="15">
      <c r="B151" s="313" t="s">
        <v>392</v>
      </c>
      <c r="C151" s="313"/>
      <c r="D151" s="313"/>
      <c r="E151" s="313"/>
      <c r="F151" s="313"/>
    </row>
    <row r="152" spans="1:8" ht="12.75">
      <c r="A152" s="292" t="s">
        <v>314</v>
      </c>
      <c r="B152" s="292" t="s">
        <v>333</v>
      </c>
      <c r="C152" s="293" t="s">
        <v>393</v>
      </c>
      <c r="D152" s="294"/>
      <c r="E152" s="299" t="s">
        <v>394</v>
      </c>
      <c r="F152" s="299" t="s">
        <v>395</v>
      </c>
      <c r="G152" s="292" t="s">
        <v>337</v>
      </c>
      <c r="H152" s="302"/>
    </row>
    <row r="153" spans="1:8" ht="12.75">
      <c r="A153" s="292"/>
      <c r="B153" s="292"/>
      <c r="C153" s="295"/>
      <c r="D153" s="296"/>
      <c r="E153" s="300"/>
      <c r="F153" s="300"/>
      <c r="G153" s="292"/>
      <c r="H153" s="302"/>
    </row>
    <row r="154" spans="1:8" ht="18" customHeight="1">
      <c r="A154" s="292"/>
      <c r="B154" s="292"/>
      <c r="C154" s="297"/>
      <c r="D154" s="298"/>
      <c r="E154" s="301"/>
      <c r="F154" s="301"/>
      <c r="G154" s="292"/>
      <c r="H154" s="302"/>
    </row>
    <row r="155" spans="1:8" ht="12.75">
      <c r="A155" s="161">
        <v>1</v>
      </c>
      <c r="B155" s="161">
        <v>2</v>
      </c>
      <c r="C155" s="281">
        <v>3</v>
      </c>
      <c r="D155" s="282"/>
      <c r="E155" s="163">
        <v>4</v>
      </c>
      <c r="F155" s="163">
        <v>5</v>
      </c>
      <c r="G155" s="283">
        <v>6</v>
      </c>
      <c r="H155" s="283"/>
    </row>
    <row r="156" spans="1:8" ht="12.75">
      <c r="A156" s="161">
        <v>1</v>
      </c>
      <c r="B156" s="165" t="s">
        <v>396</v>
      </c>
      <c r="C156" s="284"/>
      <c r="D156" s="285"/>
      <c r="E156" s="161"/>
      <c r="F156" s="161"/>
      <c r="G156" s="315">
        <f>'Таблица 2.2'!H34</f>
        <v>21240</v>
      </c>
      <c r="H156" s="315"/>
    </row>
    <row r="157" spans="1:8" ht="12.75">
      <c r="A157" s="161">
        <v>2</v>
      </c>
      <c r="B157" s="165" t="s">
        <v>397</v>
      </c>
      <c r="C157" s="284"/>
      <c r="D157" s="285"/>
      <c r="E157" s="161"/>
      <c r="F157" s="161"/>
      <c r="G157" s="315">
        <f>'Таблица 2.2'!H33</f>
        <v>7200</v>
      </c>
      <c r="H157" s="315"/>
    </row>
    <row r="158" spans="1:8" ht="15">
      <c r="A158" s="275" t="s">
        <v>330</v>
      </c>
      <c r="B158" s="276"/>
      <c r="C158" s="277" t="s">
        <v>331</v>
      </c>
      <c r="D158" s="282"/>
      <c r="E158" s="159" t="s">
        <v>331</v>
      </c>
      <c r="F158" s="159" t="s">
        <v>331</v>
      </c>
      <c r="G158" s="316">
        <f>SUM(G156:H157)</f>
        <v>28440</v>
      </c>
      <c r="H158" s="315"/>
    </row>
    <row r="160" spans="2:6" ht="15">
      <c r="B160" s="313" t="s">
        <v>398</v>
      </c>
      <c r="C160" s="313"/>
      <c r="D160" s="313"/>
      <c r="E160" s="313"/>
      <c r="F160" s="313"/>
    </row>
    <row r="161" spans="1:7" ht="12.75">
      <c r="A161" s="292" t="s">
        <v>314</v>
      </c>
      <c r="B161" s="292" t="s">
        <v>333</v>
      </c>
      <c r="C161" s="293" t="s">
        <v>399</v>
      </c>
      <c r="D161" s="294"/>
      <c r="E161" s="299" t="s">
        <v>400</v>
      </c>
      <c r="F161" s="292" t="s">
        <v>371</v>
      </c>
      <c r="G161" s="302"/>
    </row>
    <row r="162" spans="1:7" ht="12.75">
      <c r="A162" s="292"/>
      <c r="B162" s="292"/>
      <c r="C162" s="295"/>
      <c r="D162" s="296"/>
      <c r="E162" s="300"/>
      <c r="F162" s="292"/>
      <c r="G162" s="302"/>
    </row>
    <row r="163" spans="1:7" ht="23.25" customHeight="1">
      <c r="A163" s="292"/>
      <c r="B163" s="292"/>
      <c r="C163" s="297"/>
      <c r="D163" s="298"/>
      <c r="E163" s="301"/>
      <c r="F163" s="292"/>
      <c r="G163" s="302"/>
    </row>
    <row r="164" spans="1:7" ht="12.75">
      <c r="A164" s="161">
        <v>1</v>
      </c>
      <c r="B164" s="161">
        <v>2</v>
      </c>
      <c r="C164" s="281">
        <v>3</v>
      </c>
      <c r="D164" s="282"/>
      <c r="E164" s="163">
        <v>4</v>
      </c>
      <c r="F164" s="283">
        <v>5</v>
      </c>
      <c r="G164" s="283"/>
    </row>
    <row r="165" spans="1:7" ht="12.75">
      <c r="A165" s="161"/>
      <c r="B165" s="161"/>
      <c r="C165" s="284"/>
      <c r="D165" s="285"/>
      <c r="E165" s="161"/>
      <c r="F165" s="302">
        <f>SUM(C165*E165)</f>
        <v>0</v>
      </c>
      <c r="G165" s="302"/>
    </row>
    <row r="166" spans="1:7" ht="15">
      <c r="A166" s="275" t="s">
        <v>330</v>
      </c>
      <c r="B166" s="276"/>
      <c r="C166" s="277">
        <f>SUM(C165)</f>
        <v>0</v>
      </c>
      <c r="D166" s="282"/>
      <c r="E166" s="159">
        <f>SUM(E165)</f>
        <v>0</v>
      </c>
      <c r="F166" s="317">
        <f>SUM(F165)</f>
        <v>0</v>
      </c>
      <c r="G166" s="302"/>
    </row>
    <row r="168" spans="2:6" ht="15">
      <c r="B168" s="313" t="s">
        <v>401</v>
      </c>
      <c r="C168" s="313"/>
      <c r="D168" s="313"/>
      <c r="E168" s="313"/>
      <c r="F168" s="313"/>
    </row>
    <row r="169" spans="1:8" ht="12.75">
      <c r="A169" s="292" t="s">
        <v>314</v>
      </c>
      <c r="B169" s="292" t="s">
        <v>1</v>
      </c>
      <c r="C169" s="293" t="s">
        <v>402</v>
      </c>
      <c r="D169" s="294"/>
      <c r="E169" s="299" t="s">
        <v>403</v>
      </c>
      <c r="F169" s="299" t="s">
        <v>404</v>
      </c>
      <c r="G169" s="292" t="s">
        <v>337</v>
      </c>
      <c r="H169" s="302"/>
    </row>
    <row r="170" spans="1:8" ht="12.75">
      <c r="A170" s="292"/>
      <c r="B170" s="292"/>
      <c r="C170" s="295"/>
      <c r="D170" s="296"/>
      <c r="E170" s="300"/>
      <c r="F170" s="300"/>
      <c r="G170" s="292"/>
      <c r="H170" s="302"/>
    </row>
    <row r="171" spans="1:8" ht="18" customHeight="1">
      <c r="A171" s="292"/>
      <c r="B171" s="292"/>
      <c r="C171" s="297"/>
      <c r="D171" s="298"/>
      <c r="E171" s="301"/>
      <c r="F171" s="301"/>
      <c r="G171" s="292"/>
      <c r="H171" s="302"/>
    </row>
    <row r="172" spans="1:8" ht="12.75">
      <c r="A172" s="161">
        <v>1</v>
      </c>
      <c r="B172" s="161">
        <v>2</v>
      </c>
      <c r="C172" s="281">
        <v>3</v>
      </c>
      <c r="D172" s="282"/>
      <c r="E172" s="163">
        <v>4</v>
      </c>
      <c r="F172" s="163">
        <v>5</v>
      </c>
      <c r="G172" s="283">
        <v>6</v>
      </c>
      <c r="H172" s="283"/>
    </row>
    <row r="173" spans="1:8" ht="12.75">
      <c r="A173" s="165">
        <v>1</v>
      </c>
      <c r="B173" s="165" t="s">
        <v>476</v>
      </c>
      <c r="C173" s="284"/>
      <c r="D173" s="285"/>
      <c r="E173" s="161"/>
      <c r="F173" s="161"/>
      <c r="G173" s="315">
        <f>'Таблица 2.2'!H36+'Таблица 2.2'!H37</f>
        <v>1594996.23</v>
      </c>
      <c r="H173" s="315"/>
    </row>
    <row r="174" spans="1:8" ht="12.75">
      <c r="A174" s="165">
        <v>2</v>
      </c>
      <c r="B174" s="165"/>
      <c r="C174" s="284"/>
      <c r="D174" s="285"/>
      <c r="E174" s="161"/>
      <c r="F174" s="161"/>
      <c r="G174" s="315"/>
      <c r="H174" s="315"/>
    </row>
    <row r="175" spans="1:8" ht="12.75">
      <c r="A175" s="165">
        <v>3</v>
      </c>
      <c r="B175" s="165"/>
      <c r="C175" s="284"/>
      <c r="D175" s="285"/>
      <c r="E175" s="161"/>
      <c r="F175" s="161"/>
      <c r="G175" s="315"/>
      <c r="H175" s="315"/>
    </row>
    <row r="176" spans="1:8" ht="12.75">
      <c r="A176" s="165">
        <v>4</v>
      </c>
      <c r="B176" s="165"/>
      <c r="C176" s="284"/>
      <c r="D176" s="285"/>
      <c r="E176" s="161"/>
      <c r="F176" s="161"/>
      <c r="G176" s="315"/>
      <c r="H176" s="315"/>
    </row>
    <row r="177" spans="1:8" ht="15">
      <c r="A177" s="275" t="s">
        <v>330</v>
      </c>
      <c r="B177" s="276"/>
      <c r="C177" s="277" t="s">
        <v>331</v>
      </c>
      <c r="D177" s="282"/>
      <c r="E177" s="159" t="s">
        <v>331</v>
      </c>
      <c r="F177" s="159" t="s">
        <v>331</v>
      </c>
      <c r="G177" s="316">
        <f>SUM(G173:G176)</f>
        <v>1594996.23</v>
      </c>
      <c r="H177" s="315"/>
    </row>
    <row r="179" spans="2:6" ht="15">
      <c r="B179" s="313" t="s">
        <v>405</v>
      </c>
      <c r="C179" s="313"/>
      <c r="D179" s="313"/>
      <c r="E179" s="313"/>
      <c r="F179" s="313"/>
    </row>
    <row r="180" spans="1:7" ht="12.75">
      <c r="A180" s="292" t="s">
        <v>314</v>
      </c>
      <c r="B180" s="292" t="s">
        <v>1</v>
      </c>
      <c r="C180" s="293" t="s">
        <v>406</v>
      </c>
      <c r="D180" s="294"/>
      <c r="E180" s="299" t="s">
        <v>407</v>
      </c>
      <c r="F180" s="292" t="s">
        <v>408</v>
      </c>
      <c r="G180" s="302"/>
    </row>
    <row r="181" spans="1:7" ht="12.75">
      <c r="A181" s="292"/>
      <c r="B181" s="292"/>
      <c r="C181" s="295"/>
      <c r="D181" s="296"/>
      <c r="E181" s="300"/>
      <c r="F181" s="292"/>
      <c r="G181" s="302"/>
    </row>
    <row r="182" spans="1:7" ht="12.75">
      <c r="A182" s="292"/>
      <c r="B182" s="292"/>
      <c r="C182" s="297"/>
      <c r="D182" s="298"/>
      <c r="E182" s="301"/>
      <c r="F182" s="292"/>
      <c r="G182" s="302"/>
    </row>
    <row r="183" spans="1:7" ht="12.75">
      <c r="A183" s="161">
        <v>1</v>
      </c>
      <c r="B183" s="161">
        <v>2</v>
      </c>
      <c r="C183" s="281">
        <v>3</v>
      </c>
      <c r="D183" s="282"/>
      <c r="E183" s="163">
        <v>4</v>
      </c>
      <c r="F183" s="283">
        <v>5</v>
      </c>
      <c r="G183" s="283"/>
    </row>
    <row r="184" spans="1:7" ht="12.75">
      <c r="A184" s="161"/>
      <c r="B184" s="161"/>
      <c r="C184" s="284"/>
      <c r="D184" s="285"/>
      <c r="E184" s="161"/>
      <c r="F184" s="302">
        <f>SUM(C184*E184)</f>
        <v>0</v>
      </c>
      <c r="G184" s="302"/>
    </row>
    <row r="185" spans="1:7" ht="15">
      <c r="A185" s="275" t="s">
        <v>330</v>
      </c>
      <c r="B185" s="276"/>
      <c r="C185" s="277" t="s">
        <v>331</v>
      </c>
      <c r="D185" s="282"/>
      <c r="E185" s="159" t="s">
        <v>331</v>
      </c>
      <c r="F185" s="277" t="s">
        <v>331</v>
      </c>
      <c r="G185" s="282"/>
    </row>
    <row r="187" spans="2:7" ht="15">
      <c r="B187" s="313" t="s">
        <v>503</v>
      </c>
      <c r="C187" s="313"/>
      <c r="D187" s="313"/>
      <c r="E187" s="313"/>
      <c r="F187" s="313"/>
      <c r="G187" s="314"/>
    </row>
    <row r="188" spans="1:7" ht="12.75">
      <c r="A188" s="292" t="s">
        <v>314</v>
      </c>
      <c r="B188" s="292" t="s">
        <v>333</v>
      </c>
      <c r="C188" s="293" t="s">
        <v>410</v>
      </c>
      <c r="D188" s="294"/>
      <c r="E188" s="299" t="s">
        <v>411</v>
      </c>
      <c r="F188" s="292" t="s">
        <v>412</v>
      </c>
      <c r="G188" s="302"/>
    </row>
    <row r="189" spans="1:7" ht="12.75">
      <c r="A189" s="292"/>
      <c r="B189" s="292"/>
      <c r="C189" s="295"/>
      <c r="D189" s="296"/>
      <c r="E189" s="300"/>
      <c r="F189" s="292"/>
      <c r="G189" s="302"/>
    </row>
    <row r="190" spans="1:7" ht="12.75">
      <c r="A190" s="292"/>
      <c r="B190" s="292"/>
      <c r="C190" s="297"/>
      <c r="D190" s="298"/>
      <c r="E190" s="301"/>
      <c r="F190" s="292"/>
      <c r="G190" s="302"/>
    </row>
    <row r="191" spans="1:7" ht="12.75">
      <c r="A191" s="161">
        <v>1</v>
      </c>
      <c r="B191" s="161">
        <v>2</v>
      </c>
      <c r="C191" s="281">
        <v>3</v>
      </c>
      <c r="D191" s="282"/>
      <c r="E191" s="163">
        <v>4</v>
      </c>
      <c r="F191" s="283">
        <v>5</v>
      </c>
      <c r="G191" s="283"/>
    </row>
    <row r="192" spans="1:7" ht="76.5">
      <c r="A192" s="185">
        <v>1</v>
      </c>
      <c r="B192" s="206" t="s">
        <v>532</v>
      </c>
      <c r="C192" s="284"/>
      <c r="D192" s="285"/>
      <c r="E192" s="161"/>
      <c r="F192" s="310">
        <f>'Таблица 2.2'!H39</f>
        <v>41481.55</v>
      </c>
      <c r="G192" s="311"/>
    </row>
    <row r="193" spans="1:7" ht="15">
      <c r="A193" s="275" t="s">
        <v>330</v>
      </c>
      <c r="B193" s="276"/>
      <c r="C193" s="277" t="s">
        <v>331</v>
      </c>
      <c r="D193" s="282"/>
      <c r="E193" s="159" t="s">
        <v>331</v>
      </c>
      <c r="F193" s="279">
        <f>SUM(F192)</f>
        <v>41481.55</v>
      </c>
      <c r="G193" s="312"/>
    </row>
    <row r="195" spans="2:7" ht="15">
      <c r="B195" s="308" t="s">
        <v>413</v>
      </c>
      <c r="C195" s="308"/>
      <c r="D195" s="308"/>
      <c r="E195" s="308"/>
      <c r="F195" s="308"/>
      <c r="G195" s="309"/>
    </row>
    <row r="196" spans="1:6" ht="12.75">
      <c r="A196" s="292" t="s">
        <v>314</v>
      </c>
      <c r="B196" s="292" t="s">
        <v>333</v>
      </c>
      <c r="C196" s="292" t="s">
        <v>414</v>
      </c>
      <c r="D196" s="292"/>
      <c r="E196" s="292" t="s">
        <v>415</v>
      </c>
      <c r="F196" s="302"/>
    </row>
    <row r="197" spans="1:6" ht="12.75">
      <c r="A197" s="292"/>
      <c r="B197" s="292"/>
      <c r="C197" s="292"/>
      <c r="D197" s="292"/>
      <c r="E197" s="292"/>
      <c r="F197" s="302"/>
    </row>
    <row r="198" spans="1:6" ht="12.75">
      <c r="A198" s="292"/>
      <c r="B198" s="292"/>
      <c r="C198" s="292"/>
      <c r="D198" s="292"/>
      <c r="E198" s="292"/>
      <c r="F198" s="302"/>
    </row>
    <row r="199" spans="1:6" ht="12.75">
      <c r="A199" s="161">
        <v>1</v>
      </c>
      <c r="B199" s="161">
        <v>2</v>
      </c>
      <c r="C199" s="281">
        <v>3</v>
      </c>
      <c r="D199" s="282"/>
      <c r="E199" s="283">
        <v>4</v>
      </c>
      <c r="F199" s="283"/>
    </row>
    <row r="200" spans="1:6" ht="26.25">
      <c r="A200" s="161">
        <v>1</v>
      </c>
      <c r="B200" s="164" t="s">
        <v>416</v>
      </c>
      <c r="C200" s="284"/>
      <c r="D200" s="285"/>
      <c r="E200" s="303">
        <v>9700</v>
      </c>
      <c r="F200" s="303"/>
    </row>
    <row r="201" spans="1:6" ht="15">
      <c r="A201" s="161">
        <v>2</v>
      </c>
      <c r="B201" s="164" t="s">
        <v>502</v>
      </c>
      <c r="C201" s="284"/>
      <c r="D201" s="285"/>
      <c r="E201" s="303">
        <v>2978.01</v>
      </c>
      <c r="F201" s="303"/>
    </row>
    <row r="202" spans="1:6" ht="51">
      <c r="A202" s="185">
        <v>3</v>
      </c>
      <c r="B202" s="207" t="s">
        <v>533</v>
      </c>
      <c r="C202" s="305"/>
      <c r="D202" s="306"/>
      <c r="E202" s="307">
        <v>2030.72</v>
      </c>
      <c r="F202" s="307"/>
    </row>
    <row r="203" spans="1:6" ht="15">
      <c r="A203" s="275" t="s">
        <v>330</v>
      </c>
      <c r="B203" s="276"/>
      <c r="C203" s="277" t="s">
        <v>331</v>
      </c>
      <c r="D203" s="282"/>
      <c r="E203" s="279">
        <f>SUM(E200:F202)</f>
        <v>14708.73</v>
      </c>
      <c r="F203" s="304"/>
    </row>
    <row r="205" spans="2:7" ht="34.5" customHeight="1">
      <c r="B205" s="290" t="s">
        <v>417</v>
      </c>
      <c r="C205" s="290"/>
      <c r="D205" s="290"/>
      <c r="E205" s="290"/>
      <c r="F205" s="290"/>
      <c r="G205" s="291"/>
    </row>
    <row r="206" spans="1:7" ht="12.75">
      <c r="A206" s="292" t="s">
        <v>314</v>
      </c>
      <c r="B206" s="292" t="s">
        <v>333</v>
      </c>
      <c r="C206" s="293" t="s">
        <v>418</v>
      </c>
      <c r="D206" s="294"/>
      <c r="E206" s="299" t="s">
        <v>419</v>
      </c>
      <c r="F206" s="292" t="s">
        <v>420</v>
      </c>
      <c r="G206" s="302"/>
    </row>
    <row r="207" spans="1:7" ht="12.75">
      <c r="A207" s="292"/>
      <c r="B207" s="292"/>
      <c r="C207" s="295"/>
      <c r="D207" s="296"/>
      <c r="E207" s="300"/>
      <c r="F207" s="292"/>
      <c r="G207" s="302"/>
    </row>
    <row r="208" spans="1:7" ht="20.25" customHeight="1">
      <c r="A208" s="292"/>
      <c r="B208" s="292"/>
      <c r="C208" s="297"/>
      <c r="D208" s="298"/>
      <c r="E208" s="301"/>
      <c r="F208" s="292"/>
      <c r="G208" s="302"/>
    </row>
    <row r="209" spans="1:7" ht="12.75">
      <c r="A209" s="161">
        <v>1</v>
      </c>
      <c r="B209" s="161">
        <v>2</v>
      </c>
      <c r="C209" s="281">
        <v>3</v>
      </c>
      <c r="D209" s="282"/>
      <c r="E209" s="163">
        <v>4</v>
      </c>
      <c r="F209" s="283">
        <v>5</v>
      </c>
      <c r="G209" s="283"/>
    </row>
    <row r="210" spans="1:7" ht="15">
      <c r="A210" s="161">
        <v>1</v>
      </c>
      <c r="B210" s="164" t="s">
        <v>421</v>
      </c>
      <c r="C210" s="284"/>
      <c r="D210" s="285"/>
      <c r="E210" s="166"/>
      <c r="F210" s="274">
        <f>'Таблица 2.2'!H45</f>
        <v>50500</v>
      </c>
      <c r="G210" s="274"/>
    </row>
    <row r="211" spans="1:7" ht="15">
      <c r="A211" s="165">
        <v>2</v>
      </c>
      <c r="B211" s="165" t="s">
        <v>422</v>
      </c>
      <c r="C211" s="272"/>
      <c r="D211" s="273"/>
      <c r="E211" s="166"/>
      <c r="F211" s="274">
        <f>'Таблица 2.2'!H47</f>
        <v>42500</v>
      </c>
      <c r="G211" s="274"/>
    </row>
    <row r="212" spans="1:9" ht="15">
      <c r="A212" s="165">
        <v>3</v>
      </c>
      <c r="B212" s="165" t="s">
        <v>423</v>
      </c>
      <c r="C212" s="272"/>
      <c r="D212" s="273"/>
      <c r="E212" s="166"/>
      <c r="F212" s="274">
        <f>'Таблица 2.2'!H48+'Таблица 2.2'!H51+'Таблица 2.2'!H57</f>
        <v>222141</v>
      </c>
      <c r="G212" s="274"/>
      <c r="I212" s="160"/>
    </row>
    <row r="213" spans="1:7" ht="51.75">
      <c r="A213" s="165">
        <v>4</v>
      </c>
      <c r="B213" s="164" t="s">
        <v>424</v>
      </c>
      <c r="C213" s="272"/>
      <c r="D213" s="273"/>
      <c r="E213" s="166"/>
      <c r="F213" s="274">
        <f>'Таблица 2.2'!H57</f>
        <v>0</v>
      </c>
      <c r="G213" s="274"/>
    </row>
    <row r="214" spans="1:7" ht="15">
      <c r="A214" s="165">
        <v>5</v>
      </c>
      <c r="B214" s="164" t="s">
        <v>478</v>
      </c>
      <c r="C214" s="286"/>
      <c r="D214" s="287"/>
      <c r="E214" s="166"/>
      <c r="F214" s="288">
        <f>'Таблица 2.2'!D46</f>
        <v>4015</v>
      </c>
      <c r="G214" s="289"/>
    </row>
    <row r="215" spans="1:7" ht="15">
      <c r="A215" s="165">
        <v>6</v>
      </c>
      <c r="B215" s="164" t="s">
        <v>425</v>
      </c>
      <c r="C215" s="272"/>
      <c r="D215" s="273"/>
      <c r="E215" s="166"/>
      <c r="F215" s="274">
        <f>'Таблица 2.2'!H52</f>
        <v>161</v>
      </c>
      <c r="G215" s="274"/>
    </row>
    <row r="216" spans="1:7" ht="19.5" customHeight="1">
      <c r="A216" s="165">
        <v>7</v>
      </c>
      <c r="B216" s="164" t="s">
        <v>426</v>
      </c>
      <c r="C216" s="272"/>
      <c r="D216" s="273"/>
      <c r="E216" s="166"/>
      <c r="F216" s="274">
        <f>'Таблица 2.2'!H53</f>
        <v>2280</v>
      </c>
      <c r="G216" s="274"/>
    </row>
    <row r="217" spans="1:7" ht="31.5" customHeight="1">
      <c r="A217" s="203">
        <v>8</v>
      </c>
      <c r="B217" s="204" t="s">
        <v>526</v>
      </c>
      <c r="C217" s="350"/>
      <c r="D217" s="351"/>
      <c r="E217" s="205"/>
      <c r="F217" s="352">
        <v>2978.39</v>
      </c>
      <c r="G217" s="353"/>
    </row>
    <row r="218" spans="1:7" ht="15">
      <c r="A218" s="275" t="s">
        <v>330</v>
      </c>
      <c r="B218" s="276"/>
      <c r="C218" s="277"/>
      <c r="D218" s="278"/>
      <c r="E218" s="167" t="s">
        <v>331</v>
      </c>
      <c r="F218" s="279">
        <f>SUM(F210:G217)</f>
        <v>324575.39</v>
      </c>
      <c r="G218" s="280"/>
    </row>
  </sheetData>
  <sheetProtection/>
  <mergeCells count="281">
    <mergeCell ref="C217:D217"/>
    <mergeCell ref="F217:G217"/>
    <mergeCell ref="C1:I4"/>
    <mergeCell ref="D6:G6"/>
    <mergeCell ref="D9:G9"/>
    <mergeCell ref="C11:I11"/>
    <mergeCell ref="A14:G14"/>
    <mergeCell ref="A16:A18"/>
    <mergeCell ref="B16:B18"/>
    <mergeCell ref="C16:C18"/>
    <mergeCell ref="D16:G16"/>
    <mergeCell ref="H16:H18"/>
    <mergeCell ref="I16:I18"/>
    <mergeCell ref="J16:J18"/>
    <mergeCell ref="K16:K18"/>
    <mergeCell ref="D17:D18"/>
    <mergeCell ref="E17:G17"/>
    <mergeCell ref="A25:B25"/>
    <mergeCell ref="C28:H28"/>
    <mergeCell ref="A30:A32"/>
    <mergeCell ref="B30:B32"/>
    <mergeCell ref="C30:D32"/>
    <mergeCell ref="E30:E32"/>
    <mergeCell ref="F30:F32"/>
    <mergeCell ref="G30:G32"/>
    <mergeCell ref="C33:D33"/>
    <mergeCell ref="C34:D34"/>
    <mergeCell ref="A35:B35"/>
    <mergeCell ref="C35:D35"/>
    <mergeCell ref="C38:H38"/>
    <mergeCell ref="A40:A42"/>
    <mergeCell ref="B40:B42"/>
    <mergeCell ref="C40:D42"/>
    <mergeCell ref="E40:E42"/>
    <mergeCell ref="F40:F42"/>
    <mergeCell ref="G40:G42"/>
    <mergeCell ref="C43:D43"/>
    <mergeCell ref="C44:D44"/>
    <mergeCell ref="A45:B45"/>
    <mergeCell ref="C45:D45"/>
    <mergeCell ref="B48:G48"/>
    <mergeCell ref="A50:A52"/>
    <mergeCell ref="B50:D52"/>
    <mergeCell ref="E50:F52"/>
    <mergeCell ref="G50:G52"/>
    <mergeCell ref="B53:D53"/>
    <mergeCell ref="E53:F53"/>
    <mergeCell ref="A54:A55"/>
    <mergeCell ref="B54:D55"/>
    <mergeCell ref="E54:F55"/>
    <mergeCell ref="G54:G55"/>
    <mergeCell ref="A56:A59"/>
    <mergeCell ref="B56:D57"/>
    <mergeCell ref="E56:F59"/>
    <mergeCell ref="G56:G59"/>
    <mergeCell ref="B58:D59"/>
    <mergeCell ref="A60:A61"/>
    <mergeCell ref="B60:D61"/>
    <mergeCell ref="E60:F61"/>
    <mergeCell ref="G60:G61"/>
    <mergeCell ref="A62:A63"/>
    <mergeCell ref="B62:D63"/>
    <mergeCell ref="E62:F63"/>
    <mergeCell ref="G62:G63"/>
    <mergeCell ref="A64:A65"/>
    <mergeCell ref="B64:D65"/>
    <mergeCell ref="E64:F65"/>
    <mergeCell ref="G64:G65"/>
    <mergeCell ref="A66:A69"/>
    <mergeCell ref="B66:D67"/>
    <mergeCell ref="E66:F69"/>
    <mergeCell ref="G66:G69"/>
    <mergeCell ref="B68:D69"/>
    <mergeCell ref="A70:A71"/>
    <mergeCell ref="B70:D71"/>
    <mergeCell ref="E70:F71"/>
    <mergeCell ref="G70:G71"/>
    <mergeCell ref="A72:A73"/>
    <mergeCell ref="B72:D73"/>
    <mergeCell ref="E72:F73"/>
    <mergeCell ref="G72:G73"/>
    <mergeCell ref="A74:A75"/>
    <mergeCell ref="B74:D75"/>
    <mergeCell ref="E74:F75"/>
    <mergeCell ref="G74:G75"/>
    <mergeCell ref="A76:A77"/>
    <mergeCell ref="B76:D77"/>
    <mergeCell ref="E76:F77"/>
    <mergeCell ref="G76:G77"/>
    <mergeCell ref="A78:A79"/>
    <mergeCell ref="B78:D79"/>
    <mergeCell ref="E78:F79"/>
    <mergeCell ref="G78:G79"/>
    <mergeCell ref="A80:A81"/>
    <mergeCell ref="B80:D81"/>
    <mergeCell ref="E80:F81"/>
    <mergeCell ref="G80:G81"/>
    <mergeCell ref="B84:G84"/>
    <mergeCell ref="A86:F86"/>
    <mergeCell ref="A87:F87"/>
    <mergeCell ref="A89:A91"/>
    <mergeCell ref="B89:B91"/>
    <mergeCell ref="C89:D91"/>
    <mergeCell ref="E89:E91"/>
    <mergeCell ref="F89:F91"/>
    <mergeCell ref="C92:D92"/>
    <mergeCell ref="C93:D93"/>
    <mergeCell ref="A94:B94"/>
    <mergeCell ref="C94:D94"/>
    <mergeCell ref="A97:C97"/>
    <mergeCell ref="A98:F101"/>
    <mergeCell ref="B104:G104"/>
    <mergeCell ref="A106:F106"/>
    <mergeCell ref="A107:F107"/>
    <mergeCell ref="A109:A111"/>
    <mergeCell ref="B109:B111"/>
    <mergeCell ref="C109:D111"/>
    <mergeCell ref="E109:E111"/>
    <mergeCell ref="F109:G111"/>
    <mergeCell ref="C112:D112"/>
    <mergeCell ref="F112:G112"/>
    <mergeCell ref="C113:D113"/>
    <mergeCell ref="F113:G113"/>
    <mergeCell ref="C116:D116"/>
    <mergeCell ref="F116:G116"/>
    <mergeCell ref="C115:D115"/>
    <mergeCell ref="F115:G115"/>
    <mergeCell ref="C114:D114"/>
    <mergeCell ref="F114:G114"/>
    <mergeCell ref="A117:B117"/>
    <mergeCell ref="C117:D117"/>
    <mergeCell ref="F117:G117"/>
    <mergeCell ref="A120:F120"/>
    <mergeCell ref="A122:F122"/>
    <mergeCell ref="A123:F123"/>
    <mergeCell ref="A125:A127"/>
    <mergeCell ref="B125:B127"/>
    <mergeCell ref="C125:D127"/>
    <mergeCell ref="E125:E127"/>
    <mergeCell ref="F125:G127"/>
    <mergeCell ref="C128:D128"/>
    <mergeCell ref="F128:G128"/>
    <mergeCell ref="C129:D129"/>
    <mergeCell ref="F129:G129"/>
    <mergeCell ref="A130:B130"/>
    <mergeCell ref="C130:D130"/>
    <mergeCell ref="F130:G130"/>
    <mergeCell ref="A133:F133"/>
    <mergeCell ref="A135:F135"/>
    <mergeCell ref="A136:F136"/>
    <mergeCell ref="A138:A140"/>
    <mergeCell ref="B138:B140"/>
    <mergeCell ref="C138:D140"/>
    <mergeCell ref="E138:E140"/>
    <mergeCell ref="F138:G140"/>
    <mergeCell ref="C141:D141"/>
    <mergeCell ref="F141:G141"/>
    <mergeCell ref="C142:D142"/>
    <mergeCell ref="F142:G142"/>
    <mergeCell ref="A143:B143"/>
    <mergeCell ref="C143:D143"/>
    <mergeCell ref="F143:G143"/>
    <mergeCell ref="A146:F146"/>
    <mergeCell ref="A148:F148"/>
    <mergeCell ref="A149:F149"/>
    <mergeCell ref="B151:F151"/>
    <mergeCell ref="A152:A154"/>
    <mergeCell ref="B152:B154"/>
    <mergeCell ref="C152:D154"/>
    <mergeCell ref="E152:E154"/>
    <mergeCell ref="F152:F154"/>
    <mergeCell ref="G152:H154"/>
    <mergeCell ref="C155:D155"/>
    <mergeCell ref="G155:H155"/>
    <mergeCell ref="C156:D156"/>
    <mergeCell ref="G156:H156"/>
    <mergeCell ref="C157:D157"/>
    <mergeCell ref="G157:H157"/>
    <mergeCell ref="A158:B158"/>
    <mergeCell ref="C158:D158"/>
    <mergeCell ref="G158:H158"/>
    <mergeCell ref="B160:F160"/>
    <mergeCell ref="A161:A163"/>
    <mergeCell ref="B161:B163"/>
    <mergeCell ref="C161:D163"/>
    <mergeCell ref="E161:E163"/>
    <mergeCell ref="F161:G163"/>
    <mergeCell ref="C164:D164"/>
    <mergeCell ref="F164:G164"/>
    <mergeCell ref="C165:D165"/>
    <mergeCell ref="F165:G165"/>
    <mergeCell ref="A166:B166"/>
    <mergeCell ref="C166:D166"/>
    <mergeCell ref="F166:G166"/>
    <mergeCell ref="B168:F168"/>
    <mergeCell ref="A169:A171"/>
    <mergeCell ref="B169:B171"/>
    <mergeCell ref="C169:D171"/>
    <mergeCell ref="E169:E171"/>
    <mergeCell ref="F169:F171"/>
    <mergeCell ref="G169:H171"/>
    <mergeCell ref="C172:D172"/>
    <mergeCell ref="G172:H172"/>
    <mergeCell ref="C173:D173"/>
    <mergeCell ref="G173:H173"/>
    <mergeCell ref="C174:D174"/>
    <mergeCell ref="G174:H174"/>
    <mergeCell ref="C175:D175"/>
    <mergeCell ref="G175:H175"/>
    <mergeCell ref="C176:D176"/>
    <mergeCell ref="G176:H176"/>
    <mergeCell ref="A177:B177"/>
    <mergeCell ref="C177:D177"/>
    <mergeCell ref="G177:H177"/>
    <mergeCell ref="B179:F179"/>
    <mergeCell ref="A180:A182"/>
    <mergeCell ref="B180:B182"/>
    <mergeCell ref="C180:D182"/>
    <mergeCell ref="E180:E182"/>
    <mergeCell ref="F180:G182"/>
    <mergeCell ref="C183:D183"/>
    <mergeCell ref="F183:G183"/>
    <mergeCell ref="C184:D184"/>
    <mergeCell ref="F184:G184"/>
    <mergeCell ref="A185:B185"/>
    <mergeCell ref="C185:D185"/>
    <mergeCell ref="F185:G185"/>
    <mergeCell ref="B187:G187"/>
    <mergeCell ref="A188:A190"/>
    <mergeCell ref="B188:B190"/>
    <mergeCell ref="C188:D190"/>
    <mergeCell ref="E188:E190"/>
    <mergeCell ref="F188:G190"/>
    <mergeCell ref="C191:D191"/>
    <mergeCell ref="F191:G191"/>
    <mergeCell ref="C192:D192"/>
    <mergeCell ref="F192:G192"/>
    <mergeCell ref="A193:B193"/>
    <mergeCell ref="C193:D193"/>
    <mergeCell ref="F193:G193"/>
    <mergeCell ref="B195:G195"/>
    <mergeCell ref="A196:A198"/>
    <mergeCell ref="B196:B198"/>
    <mergeCell ref="C196:D198"/>
    <mergeCell ref="E196:F198"/>
    <mergeCell ref="C199:D199"/>
    <mergeCell ref="E199:F199"/>
    <mergeCell ref="C200:D200"/>
    <mergeCell ref="E200:F200"/>
    <mergeCell ref="C201:D201"/>
    <mergeCell ref="E201:F201"/>
    <mergeCell ref="A203:B203"/>
    <mergeCell ref="C203:D203"/>
    <mergeCell ref="E203:F203"/>
    <mergeCell ref="C202:D202"/>
    <mergeCell ref="E202:F202"/>
    <mergeCell ref="B205:G205"/>
    <mergeCell ref="A206:A208"/>
    <mergeCell ref="B206:B208"/>
    <mergeCell ref="C206:D208"/>
    <mergeCell ref="E206:E208"/>
    <mergeCell ref="F206:G208"/>
    <mergeCell ref="F215:G215"/>
    <mergeCell ref="C209:D209"/>
    <mergeCell ref="F209:G209"/>
    <mergeCell ref="C210:D210"/>
    <mergeCell ref="F210:G210"/>
    <mergeCell ref="C211:D211"/>
    <mergeCell ref="F211:G211"/>
    <mergeCell ref="C214:D214"/>
    <mergeCell ref="F214:G214"/>
    <mergeCell ref="C216:D216"/>
    <mergeCell ref="F216:G216"/>
    <mergeCell ref="A218:B218"/>
    <mergeCell ref="C218:D218"/>
    <mergeCell ref="F218:G218"/>
    <mergeCell ref="C212:D212"/>
    <mergeCell ref="F212:G212"/>
    <mergeCell ref="C213:D213"/>
    <mergeCell ref="F213:G213"/>
    <mergeCell ref="C215:D2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2019-01-14T07:10:04Z</cp:lastPrinted>
  <dcterms:created xsi:type="dcterms:W3CDTF">1996-10-08T23:32:33Z</dcterms:created>
  <dcterms:modified xsi:type="dcterms:W3CDTF">2019-09-12T07:25:26Z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