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  <sheet name="расчеты на мун.задание" sheetId="9" r:id="rId9"/>
    <sheet name="расчеты иные субсидии" sheetId="10" r:id="rId10"/>
    <sheet name="расчеты предпринималка" sheetId="11" r:id="rId11"/>
  </sheets>
  <definedNames/>
  <calcPr fullCalcOnLoad="1"/>
</workbook>
</file>

<file path=xl/sharedStrings.xml><?xml version="1.0" encoding="utf-8"?>
<sst xmlns="http://schemas.openxmlformats.org/spreadsheetml/2006/main" count="1148" uniqueCount="512">
  <si>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</si>
  <si>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</si>
  <si>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</si>
  <si>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</si>
  <si>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</si>
  <si>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</si>
  <si>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</si>
  <si>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</si>
  <si>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</si>
  <si>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</si>
  <si>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</si>
  <si>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</si>
  <si>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</si>
  <si>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</si>
  <si>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</si>
  <si>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</si>
  <si>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</si>
  <si>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</si>
  <si>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</si>
  <si>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</si>
  <si>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</si>
  <si>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</si>
  <si>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</si>
  <si>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</si>
  <si>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</si>
  <si>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</si>
  <si>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</si>
  <si>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</si>
  <si>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</si>
  <si>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</si>
  <si>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</si>
  <si>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</si>
  <si>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</si>
  <si>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</si>
  <si>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</si>
  <si>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</si>
  <si>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</si>
  <si>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</si>
  <si>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</si>
  <si>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</si>
  <si>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</si>
  <si>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</si>
  <si>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</si>
  <si>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</si>
  <si>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</si>
  <si>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</si>
  <si>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</si>
  <si>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</si>
  <si>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</si>
  <si>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</si>
  <si>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</si>
  <si>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</si>
  <si>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</si>
  <si>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</si>
  <si>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</si>
  <si>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</si>
  <si>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</si>
  <si>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</si>
  <si>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</si>
  <si>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</si>
  <si>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</si>
  <si>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</si>
  <si>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</si>
  <si>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</si>
  <si>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</si>
  <si>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</si>
  <si>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</si>
  <si>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</si>
  <si>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</si>
  <si>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</si>
  <si>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</si>
  <si>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</si>
  <si>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</si>
  <si>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</si>
  <si>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</si>
  <si>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</si>
  <si>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</si>
  <si>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</si>
  <si>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</si>
  <si>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</si>
  <si>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</si>
  <si>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</si>
  <si>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</si>
  <si>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</si>
  <si>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</si>
  <si>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</si>
  <si>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</si>
  <si>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</si>
  <si>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</si>
  <si>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</si>
  <si>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</si>
  <si>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</si>
  <si>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</si>
  <si>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</si>
  <si>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</si>
  <si>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</si>
  <si>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</si>
  <si>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</si>
  <si>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</si>
  <si>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</si>
  <si>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</si>
  <si>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</si>
  <si>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</si>
  <si>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</si>
  <si>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</si>
  <si>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</si>
  <si>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</si>
  <si>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</si>
  <si>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</si>
  <si>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</si>
  <si>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</si>
  <si>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</si>
  <si>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</si>
  <si>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</si>
  <si>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</si>
  <si>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</si>
  <si>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</si>
  <si>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</si>
  <si>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</si>
  <si>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</si>
  <si>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</si>
  <si>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</si>
  <si>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</si>
  <si>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</si>
  <si>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</si>
  <si>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</si>
  <si>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</si>
  <si>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</si>
  <si>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</si>
  <si>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</si>
  <si>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</si>
  <si>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</si>
  <si>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</si>
  <si>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</si>
  <si>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</si>
  <si>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</si>
  <si>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</si>
  <si>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</si>
  <si>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</si>
  <si>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</si>
  <si>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</si>
  <si>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</si>
  <si>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</si>
  <si>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</si>
  <si>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</si>
  <si>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</si>
  <si>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</si>
  <si>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</si>
  <si>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</si>
  <si>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</si>
  <si>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</si>
  <si>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</si>
  <si>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</si>
  <si>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</si>
  <si>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</si>
  <si>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</si>
  <si>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</si>
  <si>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</si>
  <si>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</si>
  <si>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</si>
  <si>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</si>
  <si>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</si>
  <si>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</si>
  <si>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</si>
  <si>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</si>
  <si>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</si>
  <si>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</si>
  <si>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</si>
  <si>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</si>
  <si>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</si>
  <si>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</si>
  <si>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</si>
  <si>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</si>
  <si>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</si>
  <si>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</si>
  <si>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</si>
  <si>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</si>
  <si>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</si>
  <si>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</si>
  <si>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</si>
  <si>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</si>
  <si>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</si>
  <si>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</si>
  <si>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</si>
  <si>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</si>
  <si>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</si>
  <si>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</si>
  <si>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</si>
  <si>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</si>
  <si>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</si>
  <si>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</si>
  <si>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</si>
  <si>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</si>
  <si>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</si>
  <si>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</si>
  <si>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</si>
  <si>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</si>
  <si>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</si>
  <si>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</si>
  <si>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</si>
  <si>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</si>
  <si>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</si>
  <si>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</si>
  <si>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</si>
  <si>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</si>
  <si>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</si>
  <si>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</si>
  <si>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(345)</t>
  </si>
  <si>
    <t>075;0702;69 2 01 76900;244 (345)</t>
  </si>
  <si>
    <t>075;0702;69 2 01 07300;851 (291)</t>
  </si>
  <si>
    <t>075;0702;69 2 01 07300;852 (292)</t>
  </si>
  <si>
    <t>075;0702;69 2 01 07300;853 (293)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</si>
  <si>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</si>
  <si>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</si>
  <si>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</si>
  <si>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</si>
  <si>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</si>
  <si>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</si>
  <si>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</si>
  <si>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</si>
  <si>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</si>
  <si>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</si>
  <si>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</si>
  <si>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</si>
  <si>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</si>
  <si>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</si>
  <si>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</si>
  <si>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</si>
  <si>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</si>
  <si>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</si>
  <si>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</si>
  <si>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</si>
  <si>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</si>
  <si>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</si>
  <si>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</si>
  <si>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</si>
  <si>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</si>
  <si>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</si>
  <si>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</si>
  <si>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</si>
  <si>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</si>
  <si>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</si>
  <si>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</si>
  <si>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</si>
  <si>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</si>
  <si>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07300;244 (310)</t>
  </si>
  <si>
    <t>075;0702;69 2 01 07300;244 (343)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</si>
  <si>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</si>
  <si>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</si>
  <si>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</si>
  <si>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</si>
  <si>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</si>
  <si>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</si>
  <si>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</si>
  <si>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</si>
  <si>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1.1.1.Формирование общей культуры личности воспитанников и обучающихся на основе обязательного минимума содержания общеобразовательных программ, их адаптации к жизни в обществе.</t>
  </si>
  <si>
    <t>1.1.2. Формирование интеллектуально-творческой, нравственной личности  воспитанников  и обучающихся по целостным образовательным программам, обеспечивающим формирование и развитие универсальных навыков умственного труда, и повышенную мотивацию к учению.</t>
  </si>
  <si>
    <t>1.1.3.Формирование здорового образа жизни обучающихся.</t>
  </si>
  <si>
    <t>1.1.4.Воспитание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</si>
  <si>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1.2.1.Образовательная  программа  дошкольного  образования.</t>
  </si>
  <si>
    <t>1.2.2.Образовательная  программа  начального  общего  образования.</t>
  </si>
  <si>
    <t>1.2.3.Образовательная  программа  основного  общего  образования.</t>
  </si>
  <si>
    <t>1.2.4.Образовательная  программа  среднего  общего  образования.</t>
  </si>
  <si>
    <t xml:space="preserve">1.2.5.Дополнительные общеразвивающие программы.  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</si>
  <si>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</si>
  <si>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</si>
  <si>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</si>
  <si>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</si>
  <si>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</si>
  <si>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</si>
  <si>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</si>
  <si>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</si>
  <si>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1.3.9.Платные дополнительные образовательные услуги, не предусмотренные соответствующими образовательными программами и государственными стандартами</t>
  </si>
  <si>
    <t>36203291</t>
  </si>
  <si>
    <t>6401002221/640101001</t>
  </si>
  <si>
    <t xml:space="preserve">413383, Россия, Саратовская область,  Александрово-Гайский  район,  с. Канавка, ул. Советская 2
</t>
  </si>
  <si>
    <t>Директор муниципального бюджетного общеобразовательного учреждения средней общеобразовательной школы  с. Канавка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</si>
  <si>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с. Канавка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</si>
  <si>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</si>
  <si>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</si>
  <si>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</si>
  <si>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3.2.10.</t>
  </si>
  <si>
    <t>3.2.11.</t>
  </si>
  <si>
    <t>3.2.12.</t>
  </si>
  <si>
    <t>канавка</t>
  </si>
  <si>
    <t>4.2.10.</t>
  </si>
  <si>
    <t>4.2.11.</t>
  </si>
  <si>
    <t>075;0702;00 0 00 00000;244 (342)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</si>
  <si>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</si>
  <si>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>рублей,</t>
    </r>
  </si>
  <si>
    <t>6.1</t>
  </si>
  <si>
    <t>Услуги связи (кредиторка)</t>
  </si>
  <si>
    <t>075;0702;69 2 06 073Г0;244 (221)</t>
  </si>
  <si>
    <t>6.2</t>
  </si>
  <si>
    <t>Коммунальные услуги (кредиторка)</t>
  </si>
  <si>
    <t>075;0702;69 2 06 073Г0;244 (223)</t>
  </si>
  <si>
    <t>6.3</t>
  </si>
  <si>
    <t>Уплата налога на имущество организаций и земельного налога (кредиторка)</t>
  </si>
  <si>
    <t>075;0702;69 2 06 073Г0;244 (291)</t>
  </si>
  <si>
    <t>Заработная плата (софинансирование)</t>
  </si>
  <si>
    <t>Начисления на выплаты по оплате труда (софинансирование)</t>
  </si>
  <si>
    <t>Заработная плата (область)</t>
  </si>
  <si>
    <t>6.4</t>
  </si>
  <si>
    <t>Начисления не выплаты по оплате труда (область)</t>
  </si>
  <si>
    <t xml:space="preserve">Руководитель      </t>
  </si>
  <si>
    <t>финансово-экономической службы                           Г.В Колина</t>
  </si>
  <si>
    <t>Увеличение стоимости материальных запасов (кредиторка)</t>
  </si>
  <si>
    <t>075;0702;37 1 01 S2300;111 (211)</t>
  </si>
  <si>
    <t>075;0702;37 1 01 S2300;119 (213)</t>
  </si>
  <si>
    <t>075;0702;37 1 01 72300;111 (211)</t>
  </si>
  <si>
    <t>075;0702;37 1 01 72300;119 (213)</t>
  </si>
  <si>
    <t>1. Расчеты (обоснования) выплат персоналу (строка 210)</t>
  </si>
  <si>
    <t>Код вида расходов_111, 112, 119_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</si>
  <si>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_Субсидии на выполнение муниципального задания___</t>
    </r>
    <r>
      <rPr>
        <sz val="11"/>
        <color indexed="8"/>
        <rFont val="Times New Roman"/>
        <family val="1"/>
      </rPr>
      <t>_____________________________</t>
    </r>
  </si>
  <si>
    <t>1.1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</si>
  <si>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</si>
  <si>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</si>
  <si>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</si>
  <si>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</si>
  <si>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</si>
  <si>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</si>
  <si>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4% и доведение до МРОТ</t>
  </si>
  <si>
    <t>Фонд оплаты труда в год, руб. (гр.3*гр.4*(1+гр.8/100)+гр.10*гр.9)*12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</si>
  <si>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</si>
  <si>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</si>
  <si>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</si>
  <si>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</si>
  <si>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</si>
  <si>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</si>
  <si>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</si>
  <si>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</si>
  <si>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Итого:</t>
  </si>
  <si>
    <t>х</t>
  </si>
  <si>
    <t>1.2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</si>
  <si>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</si>
  <si>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</si>
  <si>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</si>
  <si>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</si>
  <si>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(гр.3*гр.4*гр.5)</t>
  </si>
  <si>
    <t>1.3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</si>
  <si>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</si>
  <si>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</si>
  <si>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</si>
  <si>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 Расчеты (обоснования) страховых взносов на обязательное страхование в Пенсионный фонд Российской Федерации, в Фондсоциального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</si>
  <si>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</si>
  <si>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</si>
  <si>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</si>
  <si>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</si>
  <si>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</si>
  <si>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</si>
  <si>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</si>
  <si>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</si>
  <si>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</si>
  <si>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</si>
  <si>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</si>
  <si>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</si>
  <si>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</si>
  <si>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</si>
  <si>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</si>
  <si>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</si>
  <si>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1</t>
  </si>
  <si>
    <t>2.4</t>
  </si>
  <si>
    <t>обязательное социальное страхование от несчастных случаев на производстве и профессиональных заболваний по ставке 0,2%*</t>
  </si>
  <si>
    <t>2.5</t>
  </si>
  <si>
    <t>обязательное социальное страхование от несчастных случаев на производстве и профессиональных заболваний по ставке 0,__%*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</si>
  <si>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</si>
  <si>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</si>
  <si>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</si>
  <si>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 xml:space="preserve">    Код вида доходов______________________________________________</t>
  </si>
  <si>
    <t xml:space="preserve">          Источник финансового обеспечения___________________________________</t>
  </si>
  <si>
    <t>Размер одной выплаты, руб.</t>
  </si>
  <si>
    <t>Количество выплат в год</t>
  </si>
  <si>
    <t>Сумма, руб. (гр.3*гр.4)</t>
  </si>
  <si>
    <t>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</si>
  <si>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прфессиональных заболеваний на 2006 год".</t>
  </si>
  <si>
    <t>3. Расчеты (обоснования) расходов на уплату налогов, сборов и иных платежей</t>
  </si>
  <si>
    <t xml:space="preserve">                 Код вида доходов 851,852______________________________________________</t>
  </si>
  <si>
    <t xml:space="preserve">           Источник финансового обеспечения___________________________________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</si>
  <si>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</si>
  <si>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</si>
  <si>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(гр.3*гр.4/100)</t>
  </si>
  <si>
    <t>налог на имущество</t>
  </si>
  <si>
    <t>транспортный налог</t>
  </si>
  <si>
    <t>4. Расчеты (обоснования) расходов на безвозмездные перечисления организациям</t>
  </si>
  <si>
    <t xml:space="preserve">      Код вида доходов ______________________________________________</t>
  </si>
  <si>
    <t>Общая сумма выплат, руб. (гр.3*гр.4)</t>
  </si>
  <si>
    <t>5. Расчет (обоснование) прочих расхоов (кроме расходов на закупку товаров, работ, услуг)</t>
  </si>
  <si>
    <t xml:space="preserve">      Код вида доходов ___853___________________________________________</t>
  </si>
  <si>
    <t xml:space="preserve">       Источник финансового обеспечения___________________________________</t>
  </si>
  <si>
    <t>пени</t>
  </si>
  <si>
    <t>6. Расчет (обоснование) расходов на закупку товаров, работ, услуг</t>
  </si>
  <si>
    <t xml:space="preserve">      Код вида доходов ___244___________________________________________</t>
  </si>
  <si>
    <t xml:space="preserve">        Источник финансового обеспечения___________________________________</t>
  </si>
  <si>
    <t>6.1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</si>
  <si>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</si>
  <si>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</si>
  <si>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</si>
  <si>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</si>
  <si>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услуги связи</t>
  </si>
  <si>
    <t>6.2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</si>
  <si>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</si>
  <si>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</si>
  <si>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</si>
  <si>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</si>
  <si>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</si>
  <si>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</si>
  <si>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</si>
  <si>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</si>
  <si>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</si>
  <si>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</si>
  <si>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 Расчет (обоснование) расходов на оплату работ, услуг по содержанию имщества</t>
  </si>
  <si>
    <t>Объект</t>
  </si>
  <si>
    <t>Количество работ (услуг)</t>
  </si>
  <si>
    <t>Стоимость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</si>
  <si>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</si>
  <si>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</si>
  <si>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услуги, руб.</t>
  </si>
  <si>
    <t>программное обеспечение</t>
  </si>
  <si>
    <t>бланки об образовании</t>
  </si>
  <si>
    <t>6.7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</si>
  <si>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</si>
  <si>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</si>
  <si>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Сумма, руб. (гр.2*гр.3)</t>
  </si>
  <si>
    <t>учебные расходы</t>
  </si>
  <si>
    <t>ГСМ</t>
  </si>
  <si>
    <t>питание</t>
  </si>
  <si>
    <t>организация отдыха детей в каникуллярное время</t>
  </si>
  <si>
    <t>медикаменты</t>
  </si>
  <si>
    <t>мягкий инвентарь</t>
  </si>
  <si>
    <r>
      <t>Источник финансового обеспечения_____</t>
    </r>
    <r>
      <rPr>
        <b/>
        <sz val="11"/>
        <color indexed="8"/>
        <rFont val="Times New Roman"/>
        <family val="1"/>
      </rPr>
      <t>_Субсидии на иные цели_</t>
    </r>
    <r>
      <rPr>
        <sz val="11"/>
        <color indexed="8"/>
        <rFont val="Times New Roman"/>
        <family val="1"/>
      </rPr>
      <t>_____________________________</t>
    </r>
  </si>
  <si>
    <t>связь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</si>
  <si>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_Поступления от иной приносящей доход деятельности____</t>
    </r>
    <r>
      <rPr>
        <sz val="11"/>
        <color indexed="8"/>
        <rFont val="Times New Roman"/>
        <family val="1"/>
      </rPr>
      <t>____________</t>
    </r>
  </si>
  <si>
    <t>Фонд оплаты труда в год, руб. (гр.3*гр.4*(1+гр.8/100)*гр.9*12)</t>
  </si>
  <si>
    <t>075;0702;69 2 01 72200;111 (211)</t>
  </si>
  <si>
    <t>075;0702;69 2 03 24230;241 (226)</t>
  </si>
  <si>
    <t>6.5</t>
  </si>
  <si>
    <t>6.6</t>
  </si>
  <si>
    <t>6.7</t>
  </si>
  <si>
    <t>6.8</t>
  </si>
  <si>
    <t>6.9</t>
  </si>
  <si>
    <t>Проверка сметной документации по объекту: Кап ремонт спорт зала</t>
  </si>
  <si>
    <t>075;0702;69 2 06 073Г0;244 (213)</t>
  </si>
  <si>
    <t>Начисления не выплаты по оплате труда (кредиторка)</t>
  </si>
  <si>
    <t>075;0702;69 2 01 72200;852 (292)</t>
  </si>
  <si>
    <t>075;0702;69 2 01 72200;851 (291)</t>
  </si>
  <si>
    <t>075;0702;69 2 01 72200;119 (213)</t>
  </si>
  <si>
    <t>Ответственный исполнитель                                          Е. С. Полянина</t>
  </si>
  <si>
    <t>Г.А. Сулеменова</t>
  </si>
  <si>
    <t>Коммунальные услуги обл</t>
  </si>
  <si>
    <t>075;0702;69 2 01 72200;244 (223)</t>
  </si>
  <si>
    <t>075;0702;69 2 01 72200;853 (293)</t>
  </si>
  <si>
    <r>
      <rPr>
        <u val="single"/>
        <sz val="11"/>
        <rFont val="Times New Roman"/>
        <family val="1"/>
      </rPr>
      <t>3 121 331,78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</si>
  <si>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075;0702;69 2 01 07300;851 (294)</t>
  </si>
  <si>
    <t>075;0702;69 2 06 72400;119 (213)</t>
  </si>
  <si>
    <t>Уплата прочих налогов, сборов(кредиторка</t>
  </si>
  <si>
    <t>075;0702;69 2 06 72400;851 (291)</t>
  </si>
  <si>
    <t>075;0702;69 2 06 72400;852 (292)</t>
  </si>
  <si>
    <t>Уплата иных платежей(кредиторка)</t>
  </si>
  <si>
    <t>075;0702;69 2 06 72400;853 (293)</t>
  </si>
  <si>
    <t>Работы, услуги по содержанию имущества (кредиторка)</t>
  </si>
  <si>
    <t>075;0702;69 2 06 72400;244 (225)</t>
  </si>
  <si>
    <t>Прочие работы, услуги(кредиторка)</t>
  </si>
  <si>
    <t>075;0702;69 2 06 72400;244 (226)</t>
  </si>
  <si>
    <t>6.10</t>
  </si>
  <si>
    <t>6.11</t>
  </si>
  <si>
    <t>6.12</t>
  </si>
  <si>
    <t>6.13</t>
  </si>
  <si>
    <t>6.14</t>
  </si>
  <si>
    <t>6.15</t>
  </si>
  <si>
    <t>6.16</t>
  </si>
  <si>
    <t>075;0702;69 2 01 07300;244 (342)</t>
  </si>
  <si>
    <t>075;0702;69 2 01 76900;244 (342)</t>
  </si>
  <si>
    <t>075;0702;69 2 01 76900;244 (341)</t>
  </si>
  <si>
    <t>075;0702;69 2 01 77200;244 (342)</t>
  </si>
  <si>
    <t>075;0707;69 4 01 18500;244 (342)</t>
  </si>
  <si>
    <t>075;0702;69 2 06 073Г0;244 (342)</t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</si>
  <si>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</si>
  <si>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>г. очередной финансовый год</t>
    </r>
  </si>
  <si>
    <r>
      <t>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г.</t>
    </r>
  </si>
  <si>
    <t>075;0702;69 2 01 07300;244 (346)</t>
  </si>
  <si>
    <t>земельный налог</t>
  </si>
  <si>
    <t>Ком. услуги</t>
  </si>
  <si>
    <t>газораспределение</t>
  </si>
  <si>
    <t>19</t>
  </si>
  <si>
    <t>прочие расходы</t>
  </si>
  <si>
    <t>075;0702;69 2 01 77000;111 (266)</t>
  </si>
  <si>
    <t>075;0702;69 2 01 07300;111 (266)</t>
  </si>
  <si>
    <t>6.17</t>
  </si>
  <si>
    <t>075;0702;69 2 03 L0970;244 225</t>
  </si>
  <si>
    <t>Создание условий для занятий физ. культурой и спортом</t>
  </si>
  <si>
    <t>075;0702;00 0 00 00000;244 (341)</t>
  </si>
  <si>
    <r>
      <t>1.5. Общая балансовая стоимость движимого муниципального имущества на дату составления Плана  5 625 901,6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</si>
  <si>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6.18</t>
  </si>
  <si>
    <t>075;0702;69 2 Е2 50970;244 225</t>
  </si>
  <si>
    <t>Создание условий для занятий физ. культурой и спортом (местн.)</t>
  </si>
  <si>
    <t>Создание условий для занятий физ. культурой и спортом (фед.)</t>
  </si>
  <si>
    <t>Создание условий для занятий физ. культурой и спортом (обл.)</t>
  </si>
  <si>
    <t>6.19</t>
  </si>
  <si>
    <t>6.20</t>
  </si>
  <si>
    <t>работы,услуги по содержанию имущества</t>
  </si>
  <si>
    <t>прочие работы,услуги</t>
  </si>
  <si>
    <t>госпошлина</t>
  </si>
  <si>
    <t>мая</t>
  </si>
  <si>
    <t>27</t>
  </si>
  <si>
    <t>на   28 мая  2019 г.</t>
  </si>
  <si>
    <t>27.05.2019</t>
  </si>
  <si>
    <r>
      <t>на 28 мая  20</t>
    </r>
    <r>
      <rPr>
        <u val="single"/>
        <sz val="12"/>
        <rFont val="Times New Roman"/>
        <family val="1"/>
      </rPr>
      <t xml:space="preserve">  19 </t>
    </r>
    <r>
      <rPr>
        <sz val="12"/>
        <rFont val="Times New Roman"/>
        <family val="1"/>
      </rPr>
      <t>г.</t>
    </r>
  </si>
  <si>
    <t>28 мая</t>
  </si>
  <si>
    <r>
      <t>на 28 мая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</t>
    </r>
  </si>
  <si>
    <r>
      <t>на   28 мая   20</t>
    </r>
    <r>
      <rPr>
        <u val="single"/>
        <sz val="12"/>
        <rFont val="Times New Roman"/>
        <family val="1"/>
      </rPr>
      <t xml:space="preserve"> 19  </t>
    </r>
    <r>
      <rPr>
        <sz val="12"/>
        <rFont val="Times New Roman"/>
        <family val="1"/>
      </rPr>
      <t>г.</t>
    </r>
  </si>
  <si>
    <t xml:space="preserve">  "27"  мая  2019г.</t>
  </si>
  <si>
    <t>Расчеты (обоснования) к плану финансово-хозяйственной деятельности муниципального бюдженого учреждения по состоянию на 28.05.2019г.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</si>
</sst>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8F3F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vertical="top" wrapText="1"/>
      <protection/>
    </xf>
    <xf numFmtId="0" fontId="25" fillId="4" borderId="10" xfId="54" applyFont="1" applyFill="1" applyBorder="1" applyAlignment="1">
      <alignment horizontal="center" wrapText="1"/>
      <protection/>
    </xf>
    <xf numFmtId="217" fontId="25" fillId="4" borderId="10" xfId="54" applyNumberFormat="1" applyFont="1" applyFill="1" applyBorder="1" applyAlignment="1">
      <alignment vertical="center" wrapText="1"/>
      <protection/>
    </xf>
    <xf numFmtId="217" fontId="25" fillId="24" borderId="10" xfId="54" applyNumberFormat="1" applyFont="1" applyFill="1" applyBorder="1" applyAlignment="1">
      <alignment vertical="center" wrapText="1"/>
      <protection/>
    </xf>
    <xf numFmtId="0" fontId="25" fillId="0" borderId="0" xfId="54" applyFont="1" applyFill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217" fontId="1" fillId="22" borderId="10" xfId="54" applyNumberFormat="1" applyFont="1" applyFill="1" applyBorder="1" applyAlignment="1">
      <alignment vertical="center" wrapText="1"/>
      <protection/>
    </xf>
    <xf numFmtId="217" fontId="1" fillId="24" borderId="10" xfId="54" applyNumberFormat="1" applyFont="1" applyFill="1" applyBorder="1" applyAlignment="1">
      <alignment vertical="center" wrapText="1"/>
      <protection/>
    </xf>
    <xf numFmtId="217" fontId="1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25" fillId="22" borderId="10" xfId="54" applyFont="1" applyFill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vertical="top" wrapText="1"/>
      <protection/>
    </xf>
    <xf numFmtId="0" fontId="25" fillId="22" borderId="10" xfId="54" applyFont="1" applyFill="1" applyBorder="1" applyAlignment="1">
      <alignment horizontal="center" vertical="center"/>
      <protection/>
    </xf>
    <xf numFmtId="217" fontId="25" fillId="22" borderId="10" xfId="54" applyNumberFormat="1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/>
      <protection/>
    </xf>
    <xf numFmtId="217" fontId="1" fillId="0" borderId="10" xfId="64" applyNumberFormat="1" applyFont="1" applyFill="1" applyBorder="1" applyAlignment="1">
      <alignment vertical="center" wrapText="1"/>
    </xf>
    <xf numFmtId="0" fontId="25" fillId="22" borderId="12" xfId="54" applyFont="1" applyFill="1" applyBorder="1" applyAlignment="1">
      <alignment horizontal="center" vertical="center" wrapText="1"/>
      <protection/>
    </xf>
    <xf numFmtId="217" fontId="25" fillId="22" borderId="10" xfId="64" applyNumberFormat="1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217" fontId="1" fillId="0" borderId="10" xfId="64" applyNumberFormat="1" applyFont="1" applyBorder="1" applyAlignment="1">
      <alignment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14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horizontal="center"/>
      <protection/>
    </xf>
    <xf numFmtId="14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 vertical="top" wrapText="1"/>
      <protection/>
    </xf>
    <xf numFmtId="0" fontId="1" fillId="25" borderId="10" xfId="54" applyFont="1" applyFill="1" applyBorder="1" applyAlignment="1">
      <alignment horizontal="left"/>
      <protection/>
    </xf>
    <xf numFmtId="217" fontId="1" fillId="25" borderId="10" xfId="64" applyNumberFormat="1" applyFont="1" applyFill="1" applyBorder="1" applyAlignment="1">
      <alignment vertical="center" wrapText="1"/>
    </xf>
    <xf numFmtId="0" fontId="1" fillId="25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17" fontId="25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25" fillId="4" borderId="10" xfId="54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02" fontId="1" fillId="0" borderId="10" xfId="0" applyNumberFormat="1" applyFont="1" applyFill="1" applyBorder="1" applyAlignment="1">
      <alignment horizontal="right" wrapText="1"/>
    </xf>
    <xf numFmtId="217" fontId="1" fillId="24" borderId="10" xfId="54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17" fontId="1" fillId="0" borderId="0" xfId="54" applyNumberFormat="1" applyFont="1" applyFill="1">
      <alignment/>
      <protection/>
    </xf>
    <xf numFmtId="0" fontId="1" fillId="25" borderId="10" xfId="5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4" fontId="40" fillId="0" borderId="10" xfId="0" applyNumberFormat="1" applyFont="1" applyBorder="1" applyAlignment="1">
      <alignment vertical="top" wrapText="1"/>
    </xf>
    <xf numFmtId="217" fontId="25" fillId="0" borderId="0" xfId="54" applyNumberFormat="1" applyFont="1" applyFill="1">
      <alignment/>
      <protection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1" fillId="0" borderId="10" xfId="54" applyFont="1" applyBorder="1" applyAlignment="1">
      <alignment horizontal="left" vertical="center" wrapText="1"/>
      <protection/>
    </xf>
    <xf numFmtId="217" fontId="1" fillId="0" borderId="10" xfId="64" applyNumberFormat="1" applyFont="1" applyBorder="1" applyAlignment="1">
      <alignment horizontal="left" vertical="center" wrapText="1"/>
    </xf>
    <xf numFmtId="217" fontId="1" fillId="24" borderId="10" xfId="54" applyNumberFormat="1" applyFont="1" applyFill="1" applyBorder="1" applyAlignment="1">
      <alignment horizontal="right" vertical="center" wrapText="1"/>
      <protection/>
    </xf>
    <xf numFmtId="0" fontId="1" fillId="0" borderId="0" xfId="54" applyFont="1" applyAlignment="1">
      <alignment horizontal="left"/>
      <protection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1" fillId="0" borderId="10" xfId="54" applyFont="1" applyFill="1" applyBorder="1" applyAlignment="1">
      <alignment/>
      <protection/>
    </xf>
    <xf numFmtId="4" fontId="1" fillId="27" borderId="10" xfId="0" applyNumberFormat="1" applyFont="1" applyFill="1" applyBorder="1" applyAlignment="1">
      <alignment wrapText="1"/>
    </xf>
    <xf numFmtId="217" fontId="25" fillId="22" borderId="10" xfId="64" applyNumberFormat="1" applyFont="1" applyFill="1" applyBorder="1" applyAlignment="1">
      <alignment horizontal="right" vertical="center" wrapText="1"/>
    </xf>
    <xf numFmtId="0" fontId="32" fillId="28" borderId="10" xfId="0" applyFont="1" applyFill="1" applyBorder="1" applyAlignment="1">
      <alignment/>
    </xf>
    <xf numFmtId="0" fontId="32" fillId="28" borderId="10" xfId="54" applyFont="1" applyFill="1" applyBorder="1" applyAlignment="1">
      <alignment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17" fontId="1" fillId="0" borderId="0" xfId="54" applyNumberFormat="1" applyFont="1">
      <alignment/>
      <protection/>
    </xf>
    <xf numFmtId="4" fontId="1" fillId="0" borderId="10" xfId="0" applyNumberFormat="1" applyFont="1" applyFill="1" applyBorder="1" applyAlignment="1">
      <alignment vertical="top" wrapText="1"/>
    </xf>
    <xf numFmtId="217" fontId="1" fillId="0" borderId="10" xfId="54" applyNumberFormat="1" applyFont="1" applyFill="1" applyBorder="1" applyAlignment="1">
      <alignment wrapText="1"/>
      <protection/>
    </xf>
    <xf numFmtId="0" fontId="32" fillId="28" borderId="10" xfId="54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26" borderId="10" xfId="54" applyFont="1" applyFill="1" applyBorder="1" applyAlignment="1">
      <alignment horizontal="center"/>
      <protection/>
    </xf>
    <xf numFmtId="0" fontId="1" fillId="26" borderId="10" xfId="0" applyFont="1" applyFill="1" applyBorder="1" applyAlignment="1">
      <alignment horizontal="center"/>
    </xf>
    <xf numFmtId="0" fontId="1" fillId="26" borderId="10" xfId="54" applyFont="1" applyFill="1" applyBorder="1" applyAlignment="1">
      <alignment horizontal="center" wrapText="1"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41" fillId="0" borderId="10" xfId="53" applyFont="1" applyBorder="1">
      <alignment/>
      <protection/>
    </xf>
    <xf numFmtId="0" fontId="41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41" fillId="0" borderId="14" xfId="53" applyFont="1" applyFill="1" applyBorder="1">
      <alignment/>
      <protection/>
    </xf>
    <xf numFmtId="0" fontId="41" fillId="0" borderId="10" xfId="53" applyFont="1" applyBorder="1" applyAlignment="1">
      <alignment horizontal="right"/>
      <protection/>
    </xf>
    <xf numFmtId="0" fontId="41" fillId="0" borderId="10" xfId="53" applyFont="1" applyBorder="1" applyAlignment="1">
      <alignment horizontal="center"/>
      <protection/>
    </xf>
    <xf numFmtId="2" fontId="0" fillId="0" borderId="0" xfId="53" applyNumberFormat="1">
      <alignment/>
      <protection/>
    </xf>
    <xf numFmtId="0" fontId="0" fillId="0" borderId="10" xfId="53" applyBorder="1">
      <alignment/>
      <protection/>
    </xf>
    <xf numFmtId="1" fontId="0" fillId="0" borderId="0" xfId="53" applyNumberFormat="1">
      <alignment/>
      <protection/>
    </xf>
    <xf numFmtId="0" fontId="0" fillId="0" borderId="10" xfId="53" applyBorder="1" applyAlignment="1">
      <alignment horizontal="center"/>
      <protection/>
    </xf>
    <xf numFmtId="0" fontId="33" fillId="0" borderId="10" xfId="53" applyFont="1" applyBorder="1" applyAlignment="1">
      <alignment wrapText="1"/>
      <protection/>
    </xf>
    <xf numFmtId="0" fontId="33" fillId="0" borderId="10" xfId="53" applyFont="1" applyBorder="1">
      <alignment/>
      <protection/>
    </xf>
    <xf numFmtId="2" fontId="33" fillId="0" borderId="10" xfId="53" applyNumberFormat="1" applyFont="1" applyBorder="1">
      <alignment/>
      <protection/>
    </xf>
    <xf numFmtId="2" fontId="41" fillId="0" borderId="10" xfId="53" applyNumberFormat="1" applyFont="1" applyBorder="1" applyAlignment="1">
      <alignment horizont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1" fillId="29" borderId="10" xfId="0" applyFont="1" applyFill="1" applyBorder="1" applyAlignment="1">
      <alignment horizontal="center"/>
    </xf>
    <xf numFmtId="0" fontId="1" fillId="29" borderId="10" xfId="54" applyFont="1" applyFill="1" applyBorder="1" applyAlignment="1">
      <alignment horizontal="center"/>
      <protection/>
    </xf>
    <xf numFmtId="4" fontId="27" fillId="26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/>
      <protection/>
    </xf>
    <xf numFmtId="0" fontId="1" fillId="0" borderId="0" xfId="54" applyFont="1" applyFill="1" applyBorder="1" applyAlignment="1">
      <alignment/>
      <protection/>
    </xf>
    <xf numFmtId="217" fontId="1" fillId="26" borderId="10" xfId="64" applyNumberFormat="1" applyFont="1" applyFill="1" applyBorder="1" applyAlignment="1">
      <alignment vertical="center" wrapText="1"/>
    </xf>
    <xf numFmtId="0" fontId="1" fillId="30" borderId="10" xfId="54" applyFont="1" applyFill="1" applyBorder="1" applyAlignment="1">
      <alignment horizontal="center" wrapText="1"/>
      <protection/>
    </xf>
    <xf numFmtId="0" fontId="0" fillId="0" borderId="10" xfId="53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0" fontId="1" fillId="26" borderId="12" xfId="54" applyFont="1" applyFill="1" applyBorder="1" applyAlignment="1">
      <alignment horizontal="center" vertical="center" wrapText="1"/>
      <protection/>
    </xf>
    <xf numFmtId="0" fontId="1" fillId="26" borderId="10" xfId="54" applyFont="1" applyFill="1" applyBorder="1" applyAlignment="1">
      <alignment vertical="top" wrapText="1"/>
      <protection/>
    </xf>
    <xf numFmtId="0" fontId="1" fillId="26" borderId="10" xfId="54" applyFont="1" applyFill="1" applyBorder="1" applyAlignment="1">
      <alignment/>
      <protection/>
    </xf>
    <xf numFmtId="217" fontId="1" fillId="31" borderId="10" xfId="54" applyNumberFormat="1" applyFont="1" applyFill="1" applyBorder="1" applyAlignment="1">
      <alignment vertical="center" wrapText="1"/>
      <protection/>
    </xf>
    <xf numFmtId="0" fontId="32" fillId="29" borderId="10" xfId="54" applyFont="1" applyFill="1" applyBorder="1" applyAlignment="1">
      <alignment/>
      <protection/>
    </xf>
    <xf numFmtId="0" fontId="0" fillId="0" borderId="10" xfId="53" applyBorder="1" applyAlignment="1">
      <alignment vertical="center"/>
      <protection/>
    </xf>
    <xf numFmtId="217" fontId="1" fillId="26" borderId="10" xfId="54" applyNumberFormat="1" applyFont="1" applyFill="1" applyBorder="1" applyAlignment="1">
      <alignment wrapText="1"/>
      <protection/>
    </xf>
    <xf numFmtId="217" fontId="1" fillId="26" borderId="10" xfId="54" applyNumberFormat="1" applyFont="1" applyFill="1" applyBorder="1" applyAlignment="1">
      <alignment vertical="center" wrapText="1"/>
      <protection/>
    </xf>
    <xf numFmtId="0" fontId="1" fillId="29" borderId="10" xfId="54" applyFont="1" applyFill="1" applyBorder="1" applyAlignment="1">
      <alignment horizontal="center" wrapText="1"/>
      <protection/>
    </xf>
    <xf numFmtId="217" fontId="1" fillId="32" borderId="10" xfId="54" applyNumberFormat="1" applyFont="1" applyFill="1" applyBorder="1" applyAlignment="1">
      <alignment vertical="center" wrapText="1"/>
      <protection/>
    </xf>
    <xf numFmtId="0" fontId="1" fillId="26" borderId="10" xfId="54" applyFont="1" applyFill="1" applyBorder="1" applyAlignment="1">
      <alignment horizontal="left" vertical="top" wrapText="1"/>
      <protection/>
    </xf>
    <xf numFmtId="217" fontId="1" fillId="26" borderId="10" xfId="64" applyNumberFormat="1" applyFont="1" applyFill="1" applyBorder="1" applyAlignment="1">
      <alignment horizontal="left" vertical="center" wrapText="1"/>
    </xf>
    <xf numFmtId="217" fontId="1" fillId="26" borderId="10" xfId="64" applyNumberFormat="1" applyFont="1" applyFill="1" applyBorder="1" applyAlignment="1">
      <alignment horizontal="right" vertic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3" xfId="0" applyNumberFormat="1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7" xfId="54" applyFont="1" applyFill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 wrapText="1"/>
      <protection/>
    </xf>
    <xf numFmtId="0" fontId="1" fillId="25" borderId="11" xfId="54" applyFont="1" applyFill="1" applyBorder="1" applyAlignment="1">
      <alignment horizontal="center" vertical="top" wrapText="1"/>
      <protection/>
    </xf>
    <xf numFmtId="0" fontId="1" fillId="25" borderId="17" xfId="54" applyFont="1" applyFill="1" applyBorder="1" applyAlignment="1">
      <alignment horizontal="center" vertical="top" wrapText="1"/>
      <protection/>
    </xf>
    <xf numFmtId="0" fontId="1" fillId="25" borderId="15" xfId="54" applyFont="1" applyFill="1" applyBorder="1" applyAlignment="1">
      <alignment horizontal="center" vertical="top" wrapText="1"/>
      <protection/>
    </xf>
    <xf numFmtId="0" fontId="25" fillId="0" borderId="0" xfId="54" applyFont="1" applyFill="1" applyAlignment="1">
      <alignment horizontal="center"/>
      <protection/>
    </xf>
    <xf numFmtId="0" fontId="1" fillId="0" borderId="18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53" applyFont="1" applyAlignment="1">
      <alignment horizontal="center" vertical="center" wrapText="1"/>
      <protection/>
    </xf>
    <xf numFmtId="0" fontId="41" fillId="0" borderId="0" xfId="53" applyFont="1" applyAlignment="1">
      <alignment horizontal="center" wrapText="1"/>
      <protection/>
    </xf>
    <xf numFmtId="0" fontId="41" fillId="0" borderId="0" xfId="53" applyFont="1" applyAlignment="1">
      <alignment wrapText="1"/>
      <protection/>
    </xf>
    <xf numFmtId="0" fontId="41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0" fillId="0" borderId="0" xfId="53" applyAlignment="1">
      <alignment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center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7" xfId="53" applyFont="1" applyBorder="1" applyAlignment="1">
      <alignment horizontal="center" vertical="center" wrapText="1"/>
      <protection/>
    </xf>
    <xf numFmtId="0" fontId="41" fillId="0" borderId="15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1" xfId="53" applyFont="1" applyBorder="1" applyAlignment="1">
      <alignment horizontal="center" vertical="center"/>
      <protection/>
    </xf>
    <xf numFmtId="0" fontId="41" fillId="0" borderId="17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  <xf numFmtId="0" fontId="41" fillId="0" borderId="11" xfId="53" applyFont="1" applyBorder="1" applyAlignment="1">
      <alignment/>
      <protection/>
    </xf>
    <xf numFmtId="0" fontId="41" fillId="0" borderId="15" xfId="53" applyFont="1" applyBorder="1" applyAlignment="1">
      <alignment/>
      <protection/>
    </xf>
    <xf numFmtId="16" fontId="41" fillId="0" borderId="0" xfId="53" applyNumberFormat="1" applyFont="1" applyAlignment="1">
      <alignment horizont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41" fillId="0" borderId="18" xfId="53" applyFont="1" applyBorder="1" applyAlignment="1">
      <alignment horizontal="center" vertical="center" wrapText="1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4" xfId="53" applyFont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5" xfId="53" applyBorder="1" applyAlignment="1">
      <alignment horizontal="center" wrapText="1"/>
      <protection/>
    </xf>
    <xf numFmtId="0" fontId="0" fillId="0" borderId="11" xfId="53" applyBorder="1" applyAlignment="1">
      <alignment wrapText="1"/>
      <protection/>
    </xf>
    <xf numFmtId="0" fontId="0" fillId="0" borderId="15" xfId="53" applyBorder="1" applyAlignment="1">
      <alignment wrapText="1"/>
      <protection/>
    </xf>
    <xf numFmtId="0" fontId="41" fillId="0" borderId="11" xfId="53" applyFont="1" applyBorder="1" applyAlignment="1">
      <alignment horizontal="center" wrapText="1"/>
      <protection/>
    </xf>
    <xf numFmtId="16" fontId="41" fillId="0" borderId="0" xfId="53" applyNumberFormat="1" applyFont="1" applyAlignment="1">
      <alignment wrapText="1"/>
      <protection/>
    </xf>
    <xf numFmtId="49" fontId="41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wrapText="1"/>
      <protection/>
    </xf>
    <xf numFmtId="49" fontId="41" fillId="0" borderId="12" xfId="53" applyNumberFormat="1" applyFont="1" applyBorder="1" applyAlignment="1">
      <alignment horizontal="center" wrapText="1"/>
      <protection/>
    </xf>
    <xf numFmtId="49" fontId="41" fillId="0" borderId="16" xfId="53" applyNumberFormat="1" applyFont="1" applyBorder="1" applyAlignment="1">
      <alignment horizontal="center" wrapText="1"/>
      <protection/>
    </xf>
    <xf numFmtId="0" fontId="41" fillId="0" borderId="10" xfId="53" applyFont="1" applyBorder="1" applyAlignment="1">
      <alignment wrapText="1" shrinkToFit="1"/>
      <protection/>
    </xf>
    <xf numFmtId="49" fontId="41" fillId="0" borderId="12" xfId="53" applyNumberFormat="1" applyFont="1" applyBorder="1" applyAlignment="1">
      <alignment horizontal="center" vertical="center" wrapText="1"/>
      <protection/>
    </xf>
    <xf numFmtId="49" fontId="41" fillId="0" borderId="16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 shrinkToFit="1"/>
      <protection/>
    </xf>
    <xf numFmtId="0" fontId="41" fillId="0" borderId="19" xfId="53" applyFont="1" applyBorder="1" applyAlignment="1">
      <alignment horizontal="right" vertical="center" wrapText="1"/>
      <protection/>
    </xf>
    <xf numFmtId="0" fontId="41" fillId="0" borderId="24" xfId="53" applyFont="1" applyBorder="1" applyAlignment="1">
      <alignment horizontal="right" vertical="center" wrapText="1"/>
      <protection/>
    </xf>
    <xf numFmtId="0" fontId="41" fillId="0" borderId="20" xfId="53" applyFont="1" applyBorder="1" applyAlignment="1">
      <alignment horizontal="right" vertical="center" wrapText="1"/>
      <protection/>
    </xf>
    <xf numFmtId="0" fontId="41" fillId="0" borderId="22" xfId="53" applyFont="1" applyBorder="1" applyAlignment="1">
      <alignment horizontal="right" vertical="center" wrapText="1"/>
      <protection/>
    </xf>
    <xf numFmtId="0" fontId="41" fillId="0" borderId="13" xfId="53" applyFont="1" applyBorder="1" applyAlignment="1">
      <alignment horizontal="right" vertical="center" wrapText="1"/>
      <protection/>
    </xf>
    <xf numFmtId="0" fontId="41" fillId="0" borderId="23" xfId="53" applyFont="1" applyBorder="1" applyAlignment="1">
      <alignment horizontal="right" vertical="center" wrapText="1"/>
      <protection/>
    </xf>
    <xf numFmtId="0" fontId="41" fillId="0" borderId="0" xfId="53" applyFont="1" applyAlignment="1">
      <alignment horizontal="center"/>
      <protection/>
    </xf>
    <xf numFmtId="0" fontId="41" fillId="0" borderId="11" xfId="53" applyFont="1" applyBorder="1" applyAlignment="1">
      <alignment horizontal="right"/>
      <protection/>
    </xf>
    <xf numFmtId="0" fontId="41" fillId="0" borderId="15" xfId="53" applyFont="1" applyBorder="1" applyAlignment="1">
      <alignment horizontal="right"/>
      <protection/>
    </xf>
    <xf numFmtId="0" fontId="43" fillId="0" borderId="0" xfId="53" applyFont="1" applyAlignment="1">
      <alignment horizontal="justify" wrapText="1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wrapText="1"/>
      <protection/>
    </xf>
    <xf numFmtId="2" fontId="29" fillId="0" borderId="10" xfId="53" applyNumberFormat="1" applyFont="1" applyBorder="1" applyAlignment="1">
      <alignment wrapText="1"/>
      <protection/>
    </xf>
    <xf numFmtId="2" fontId="29" fillId="0" borderId="11" xfId="53" applyNumberFormat="1" applyFont="1" applyBorder="1" applyAlignment="1">
      <alignment horizontal="right" wrapText="1"/>
      <protection/>
    </xf>
    <xf numFmtId="2" fontId="29" fillId="0" borderId="15" xfId="53" applyNumberFormat="1" applyFont="1" applyBorder="1" applyAlignment="1">
      <alignment horizontal="right" wrapText="1"/>
      <protection/>
    </xf>
    <xf numFmtId="2" fontId="41" fillId="0" borderId="10" xfId="53" applyNumberFormat="1" applyFont="1" applyBorder="1" applyAlignment="1">
      <alignment wrapText="1"/>
      <protection/>
    </xf>
    <xf numFmtId="0" fontId="41" fillId="0" borderId="13" xfId="53" applyFont="1" applyBorder="1" applyAlignment="1">
      <alignment horizontal="center"/>
      <protection/>
    </xf>
    <xf numFmtId="2" fontId="0" fillId="0" borderId="10" xfId="53" applyNumberFormat="1" applyBorder="1" applyAlignment="1">
      <alignment wrapText="1"/>
      <protection/>
    </xf>
    <xf numFmtId="0" fontId="0" fillId="0" borderId="13" xfId="53" applyBorder="1" applyAlignment="1">
      <alignment/>
      <protection/>
    </xf>
    <xf numFmtId="0" fontId="41" fillId="0" borderId="11" xfId="53" applyFont="1" applyBorder="1" applyAlignment="1">
      <alignment horizontal="right" wrapText="1"/>
      <protection/>
    </xf>
    <xf numFmtId="0" fontId="0" fillId="0" borderId="15" xfId="53" applyBorder="1" applyAlignment="1">
      <alignment horizontal="right" wrapText="1"/>
      <protection/>
    </xf>
    <xf numFmtId="0" fontId="41" fillId="0" borderId="0" xfId="53" applyFon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2" fontId="29" fillId="0" borderId="10" xfId="53" applyNumberFormat="1" applyFont="1" applyBorder="1" applyAlignment="1">
      <alignment horizontal="right" wrapText="1"/>
      <protection/>
    </xf>
    <xf numFmtId="2" fontId="41" fillId="0" borderId="11" xfId="53" applyNumberFormat="1" applyFont="1" applyBorder="1" applyAlignment="1">
      <alignment horizontal="right" wrapText="1"/>
      <protection/>
    </xf>
    <xf numFmtId="2" fontId="33" fillId="0" borderId="15" xfId="53" applyNumberFormat="1" applyFont="1" applyBorder="1" applyAlignment="1">
      <alignment horizontal="right" wrapText="1"/>
      <protection/>
    </xf>
    <xf numFmtId="0" fontId="41" fillId="0" borderId="13" xfId="53" applyFont="1" applyBorder="1" applyAlignment="1">
      <alignment horizontal="center" wrapText="1"/>
      <protection/>
    </xf>
    <xf numFmtId="0" fontId="0" fillId="0" borderId="13" xfId="53" applyBorder="1" applyAlignment="1">
      <alignment wrapText="1"/>
      <protection/>
    </xf>
    <xf numFmtId="0" fontId="33" fillId="0" borderId="11" xfId="53" applyFont="1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0" fontId="33" fillId="0" borderId="11" xfId="53" applyFont="1" applyBorder="1" applyAlignment="1">
      <alignment horizontal="center" wrapText="1"/>
      <protection/>
    </xf>
    <xf numFmtId="0" fontId="33" fillId="0" borderId="15" xfId="53" applyFont="1" applyBorder="1" applyAlignment="1">
      <alignment horizontal="center" wrapText="1"/>
      <protection/>
    </xf>
    <xf numFmtId="0" fontId="41" fillId="0" borderId="15" xfId="53" applyFont="1" applyBorder="1" applyAlignment="1">
      <alignment horizontal="center" wrapText="1"/>
      <protection/>
    </xf>
    <xf numFmtId="2" fontId="41" fillId="0" borderId="15" xfId="53" applyNumberFormat="1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right" wrapText="1"/>
      <protection/>
    </xf>
    <xf numFmtId="2" fontId="0" fillId="0" borderId="15" xfId="53" applyNumberFormat="1" applyBorder="1" applyAlignment="1">
      <alignment horizontal="right" wrapText="1"/>
      <protection/>
    </xf>
    <xf numFmtId="0" fontId="0" fillId="0" borderId="11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2" fontId="33" fillId="0" borderId="10" xfId="53" applyNumberFormat="1" applyFont="1" applyBorder="1" applyAlignment="1">
      <alignment wrapText="1"/>
      <protection/>
    </xf>
    <xf numFmtId="0" fontId="1" fillId="33" borderId="10" xfId="54" applyFont="1" applyFill="1" applyBorder="1" applyAlignment="1">
      <alignment vertical="top" wrapText="1"/>
      <protection/>
    </xf>
    <xf numFmtId="0" fontId="1" fillId="33" borderId="10" xfId="54" applyFont="1" applyFill="1" applyBorder="1" applyAlignment="1">
      <alignment horizontal="center" wrapText="1"/>
      <protection/>
    </xf>
    <xf numFmtId="217" fontId="1" fillId="33" borderId="10" xfId="54" applyNumberFormat="1" applyFont="1" applyFill="1" applyBorder="1" applyAlignment="1">
      <alignment wrapText="1"/>
      <protection/>
    </xf>
    <xf numFmtId="217" fontId="1" fillId="33" borderId="10" xfId="54" applyNumberFormat="1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wrapText="1"/>
    </xf>
    <xf numFmtId="4" fontId="33" fillId="0" borderId="10" xfId="53" applyNumberFormat="1" applyFont="1" applyBorder="1" applyAlignment="1">
      <alignment wrapText="1"/>
      <protection/>
    </xf>
    <xf numFmtId="4" fontId="33" fillId="0" borderId="11" xfId="53" applyNumberFormat="1" applyFont="1" applyBorder="1" applyAlignment="1">
      <alignment wrapText="1"/>
      <protection/>
    </xf>
    <xf numFmtId="4" fontId="33" fillId="0" borderId="15" xfId="53" applyNumberFormat="1" applyFont="1" applyBorder="1" applyAlignment="1">
      <alignment wrapText="1"/>
      <protection/>
    </xf>
    <xf numFmtId="4" fontId="41" fillId="0" borderId="11" xfId="53" applyNumberFormat="1" applyFont="1" applyBorder="1" applyAlignment="1">
      <alignment horizontal="right" wrapText="1"/>
      <protection/>
    </xf>
    <xf numFmtId="4" fontId="41" fillId="0" borderId="15" xfId="53" applyNumberFormat="1" applyFont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аше ПФХ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Наше ПФХД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1">
      <selection activeCell="CF22" sqref="CF22:DA22"/>
    </sheetView>
  </sheetViews>
  <sheetFormatPr defaultColWidth="9.140625" defaultRowHeight="12.75"/>
  <cols>
    <col min="1" max="24" width="0.85546875" style="82" customWidth="1"/>
    <col min="25" max="25" width="1.28515625" style="82" customWidth="1"/>
    <col min="26" max="73" width="0.85546875" style="82" customWidth="1"/>
    <col min="74" max="75" width="0.9921875" style="82" customWidth="1"/>
    <col min="76" max="76" width="1.1484375" style="82" customWidth="1"/>
    <col min="77" max="101" width="0.85546875" style="82" customWidth="1"/>
    <col min="102" max="102" width="0.5625" style="82" customWidth="1"/>
    <col min="103" max="103" width="6.140625" style="82" hidden="1" customWidth="1"/>
    <col min="104" max="104" width="3.00390625" style="82" hidden="1" customWidth="1"/>
    <col min="105" max="136" width="0.85546875" style="82" customWidth="1"/>
    <col min="137" max="137" width="1.28515625" style="82" customWidth="1"/>
    <col min="138" max="146" width="0.85546875" style="82" customWidth="1"/>
  </cols>
  <sheetData>
    <row r="1" s="81" customFormat="1" ht="11.25" customHeight="1"/>
    <row r="2" s="81" customFormat="1" ht="11.25" customHeight="1"/>
    <row r="3" spans="1:146" s="81" customFormat="1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82"/>
      <c r="BB3" s="82"/>
      <c r="BC3" s="82"/>
      <c r="BD3" s="82"/>
      <c r="BE3" s="217" t="s">
        <v>212</v>
      </c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I3" s="217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</row>
    <row r="4" spans="1:146" s="81" customFormat="1" ht="77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82"/>
      <c r="BB4" s="82"/>
      <c r="BC4" s="82"/>
      <c r="BD4" s="82"/>
      <c r="BE4" s="219" t="s">
        <v>276</v>
      </c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I4" s="219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</row>
    <row r="5" spans="1:147" s="81" customFormat="1" ht="14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2"/>
      <c r="BB5" s="82"/>
      <c r="BC5" s="82"/>
      <c r="BD5" s="82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4"/>
      <c r="BV5" s="84"/>
      <c r="BW5" s="84"/>
      <c r="BX5" s="84"/>
      <c r="BY5" s="220" t="s">
        <v>447</v>
      </c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221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85"/>
    </row>
    <row r="6" spans="1:147" s="82" customFormat="1" ht="12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81"/>
      <c r="BB6" s="81"/>
      <c r="BC6" s="81"/>
      <c r="BD6" s="81"/>
      <c r="BE6" s="216" t="s">
        <v>213</v>
      </c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 t="s">
        <v>214</v>
      </c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86"/>
    </row>
    <row r="7" spans="1:147" s="82" customFormat="1" ht="12" customHeight="1">
      <c r="A7" s="86"/>
      <c r="B7" s="86"/>
      <c r="C7" s="86"/>
      <c r="D7" s="86"/>
      <c r="E7" s="86"/>
      <c r="F7" s="86"/>
      <c r="G7" s="86"/>
      <c r="H7" s="86"/>
      <c r="I7" s="88"/>
      <c r="J7" s="92"/>
      <c r="K7" s="92"/>
      <c r="L7" s="92"/>
      <c r="M7" s="92"/>
      <c r="N7" s="86"/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127"/>
      <c r="AJ7" s="127"/>
      <c r="AK7" s="127"/>
      <c r="AL7" s="127"/>
      <c r="AM7" s="130"/>
      <c r="AN7" s="130"/>
      <c r="AO7" s="130"/>
      <c r="AP7" s="130"/>
      <c r="AQ7" s="86"/>
      <c r="AR7" s="86"/>
      <c r="AS7" s="86"/>
      <c r="AT7" s="86"/>
      <c r="AU7" s="86"/>
      <c r="AV7" s="86"/>
      <c r="AW7" s="86"/>
      <c r="AX7" s="86"/>
      <c r="AY7" s="86"/>
      <c r="AZ7" s="86"/>
      <c r="BM7" s="87" t="s">
        <v>215</v>
      </c>
      <c r="BN7" s="209" t="s">
        <v>503</v>
      </c>
      <c r="BO7" s="209"/>
      <c r="BP7" s="209"/>
      <c r="BQ7" s="209"/>
      <c r="BR7" s="82" t="s">
        <v>215</v>
      </c>
      <c r="BU7" s="209" t="s">
        <v>502</v>
      </c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10">
        <v>20</v>
      </c>
      <c r="CK7" s="210"/>
      <c r="CL7" s="210"/>
      <c r="CM7" s="210"/>
      <c r="CN7" s="211" t="s">
        <v>483</v>
      </c>
      <c r="CO7" s="211"/>
      <c r="CP7" s="211"/>
      <c r="CQ7" s="211"/>
      <c r="CR7" s="82" t="s">
        <v>216</v>
      </c>
      <c r="DI7" s="86"/>
      <c r="DJ7" s="86"/>
      <c r="DK7" s="86"/>
      <c r="DL7" s="86"/>
      <c r="DM7" s="86"/>
      <c r="DN7" s="86"/>
      <c r="DO7" s="86"/>
      <c r="DP7" s="86"/>
      <c r="DQ7" s="88"/>
      <c r="DR7" s="204"/>
      <c r="DS7" s="204"/>
      <c r="DT7" s="204"/>
      <c r="DU7" s="204"/>
      <c r="DV7" s="86"/>
      <c r="DW7" s="86"/>
      <c r="DX7" s="86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86"/>
    </row>
    <row r="8" spans="1:147" s="82" customFormat="1" ht="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</row>
    <row r="9" spans="1:147" s="82" customFormat="1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</row>
    <row r="10" spans="113:147" s="81" customFormat="1" ht="32.25" customHeight="1"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</row>
    <row r="11" spans="113:147" s="82" customFormat="1" ht="15"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</row>
    <row r="12" spans="113:147" s="81" customFormat="1" ht="13.5" customHeight="1"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</row>
    <row r="13" spans="113:147" s="82" customFormat="1" ht="15.75" customHeight="1"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</row>
    <row r="14" spans="100:147" s="82" customFormat="1" ht="15">
      <c r="CV14" s="89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</row>
    <row r="15" spans="100:147" s="82" customFormat="1" ht="15">
      <c r="CV15" s="89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</row>
    <row r="16" spans="1:147" s="82" customFormat="1" ht="16.5">
      <c r="A16" s="212" t="s">
        <v>217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I16" s="213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86"/>
    </row>
    <row r="17" spans="28:147" s="90" customFormat="1" ht="21" customHeight="1">
      <c r="AB17" s="213" t="s">
        <v>504</v>
      </c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91"/>
      <c r="BR17" s="91"/>
      <c r="BS17" s="91"/>
      <c r="BT17" s="91"/>
      <c r="BU17" s="91"/>
      <c r="BV17" s="91"/>
      <c r="BW17" s="92"/>
      <c r="BX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4"/>
      <c r="EH17" s="94"/>
      <c r="EI17" s="94"/>
      <c r="EJ17" s="95"/>
      <c r="EK17" s="93"/>
      <c r="EL17" s="93"/>
      <c r="EM17" s="93"/>
      <c r="EN17" s="93"/>
      <c r="EO17" s="93"/>
      <c r="EP17" s="93"/>
      <c r="EQ17" s="93"/>
    </row>
    <row r="18" spans="113:147" s="82" customFormat="1" ht="15"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</row>
    <row r="19" spans="84:147" s="82" customFormat="1" ht="15"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</row>
    <row r="20" spans="72:147" s="82" customFormat="1" ht="30" customHeight="1">
      <c r="BT20" s="215" t="s">
        <v>218</v>
      </c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97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</row>
    <row r="21" spans="25:147" s="82" customFormat="1" ht="15">
      <c r="Y21" s="87" t="s">
        <v>215</v>
      </c>
      <c r="Z21" s="209" t="s">
        <v>503</v>
      </c>
      <c r="AA21" s="209"/>
      <c r="AB21" s="209"/>
      <c r="AC21" s="209"/>
      <c r="AD21" s="82" t="s">
        <v>215</v>
      </c>
      <c r="AG21" s="209" t="s">
        <v>502</v>
      </c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>
        <v>20</v>
      </c>
      <c r="AZ21" s="210"/>
      <c r="BA21" s="210"/>
      <c r="BB21" s="210"/>
      <c r="BC21" s="211" t="s">
        <v>483</v>
      </c>
      <c r="BD21" s="211"/>
      <c r="BE21" s="211"/>
      <c r="BF21" s="211"/>
      <c r="BG21" s="82" t="s">
        <v>216</v>
      </c>
      <c r="BT21" s="98" t="s">
        <v>219</v>
      </c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206" t="s">
        <v>505</v>
      </c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8"/>
      <c r="EH21" s="204"/>
      <c r="EI21" s="204"/>
      <c r="EJ21" s="204"/>
      <c r="EK21" s="204"/>
      <c r="EL21" s="86"/>
      <c r="EM21" s="86"/>
      <c r="EN21" s="86"/>
      <c r="EO21" s="204"/>
      <c r="EP21" s="205"/>
      <c r="EQ21" s="86"/>
    </row>
    <row r="22" spans="72:147" s="82" customFormat="1" ht="15"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87"/>
      <c r="CE22" s="97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</row>
    <row r="23" spans="72:147" s="82" customFormat="1" ht="15"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87"/>
      <c r="CE23" s="97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</row>
    <row r="24" spans="1:147" s="82" customFormat="1" ht="15" customHeight="1">
      <c r="A24" s="98" t="s">
        <v>220</v>
      </c>
      <c r="W24" s="207" t="s">
        <v>277</v>
      </c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99"/>
      <c r="BT24" s="98" t="s">
        <v>221</v>
      </c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206" t="s">
        <v>273</v>
      </c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I24" s="100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207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86"/>
    </row>
    <row r="25" spans="1:147" s="82" customFormat="1" ht="15">
      <c r="A25" s="98" t="s">
        <v>222</v>
      </c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99"/>
      <c r="BT25" s="98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I25" s="100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86"/>
    </row>
    <row r="26" spans="1:147" s="82" customFormat="1" ht="15">
      <c r="A26" s="98" t="s">
        <v>223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1"/>
      <c r="V26" s="102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99"/>
      <c r="BT26" s="96"/>
      <c r="BV26" s="103"/>
      <c r="CD26" s="104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I26" s="100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101"/>
      <c r="ED26" s="102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86"/>
    </row>
    <row r="27" spans="1:147" s="82" customFormat="1" ht="29.25" customHeight="1">
      <c r="A27" s="98" t="s">
        <v>224</v>
      </c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99"/>
      <c r="BT27" s="96"/>
      <c r="BV27" s="103"/>
      <c r="CD27" s="104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I27" s="100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86"/>
    </row>
    <row r="28" spans="44:105" s="82" customFormat="1" ht="10.5" customHeight="1"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V28" s="103"/>
      <c r="CD28" s="87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</row>
    <row r="29" spans="1:146" s="103" customFormat="1" ht="19.5" customHeight="1">
      <c r="A29" s="103" t="s">
        <v>225</v>
      </c>
      <c r="W29" s="199" t="s">
        <v>274</v>
      </c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06"/>
      <c r="CD29" s="107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EE29" s="201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</row>
    <row r="30" spans="1:113" s="103" customFormat="1" ht="27" customHeight="1">
      <c r="A30" s="108" t="s">
        <v>226</v>
      </c>
      <c r="BT30" s="108" t="s">
        <v>227</v>
      </c>
      <c r="CF30" s="200" t="s">
        <v>228</v>
      </c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I30" s="108"/>
    </row>
    <row r="31" spans="1:113" s="110" customFormat="1" ht="6" customHeight="1">
      <c r="A31" s="109"/>
      <c r="BX31" s="109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I31" s="109"/>
    </row>
    <row r="32" spans="1:146" s="82" customFormat="1" ht="14.25" customHeight="1">
      <c r="A32" s="98" t="s">
        <v>229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203" t="s">
        <v>278</v>
      </c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I32" s="98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203"/>
      <c r="EJ32" s="198"/>
      <c r="EK32" s="198"/>
      <c r="EL32" s="198"/>
      <c r="EM32" s="198"/>
      <c r="EN32" s="198"/>
      <c r="EO32" s="198"/>
      <c r="EP32" s="198"/>
    </row>
    <row r="33" spans="1:146" s="82" customFormat="1" ht="14.25" customHeight="1">
      <c r="A33" s="98" t="s">
        <v>230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I33" s="98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98"/>
      <c r="EJ33" s="198"/>
      <c r="EK33" s="198"/>
      <c r="EL33" s="198"/>
      <c r="EM33" s="198"/>
      <c r="EN33" s="198"/>
      <c r="EO33" s="198"/>
      <c r="EP33" s="198"/>
    </row>
    <row r="34" spans="1:146" s="82" customFormat="1" ht="14.25" customHeight="1">
      <c r="A34" s="98" t="s">
        <v>231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I34" s="98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98"/>
      <c r="EJ34" s="198"/>
      <c r="EK34" s="198"/>
      <c r="EL34" s="198"/>
      <c r="EM34" s="198"/>
      <c r="EN34" s="198"/>
      <c r="EO34" s="198"/>
      <c r="EP34" s="198"/>
    </row>
    <row r="35" spans="1:146" s="82" customFormat="1" ht="15" customHeight="1">
      <c r="A35" s="98" t="s">
        <v>232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I35" s="98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98"/>
      <c r="EJ35" s="198"/>
      <c r="EK35" s="198"/>
      <c r="EL35" s="198"/>
      <c r="EM35" s="198"/>
      <c r="EN35" s="198"/>
      <c r="EO35" s="198"/>
      <c r="EP35" s="198"/>
    </row>
    <row r="36" spans="1:146" s="82" customFormat="1" ht="12" customHeight="1">
      <c r="A36" s="98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4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I36" s="98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</row>
    <row r="37" spans="1:146" s="82" customFormat="1" ht="14.25" customHeight="1">
      <c r="A37" s="98" t="s">
        <v>233</v>
      </c>
      <c r="AA37" s="197" t="s">
        <v>275</v>
      </c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I37" s="98"/>
      <c r="EI37" s="197"/>
      <c r="EJ37" s="198"/>
      <c r="EK37" s="198"/>
      <c r="EL37" s="198"/>
      <c r="EM37" s="198"/>
      <c r="EN37" s="198"/>
      <c r="EO37" s="198"/>
      <c r="EP37" s="198"/>
    </row>
    <row r="38" spans="1:146" s="82" customFormat="1" ht="14.25" customHeight="1">
      <c r="A38" s="98" t="s">
        <v>234</v>
      </c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I38" s="98"/>
      <c r="EI38" s="198"/>
      <c r="EJ38" s="198"/>
      <c r="EK38" s="198"/>
      <c r="EL38" s="198"/>
      <c r="EM38" s="198"/>
      <c r="EN38" s="198"/>
      <c r="EO38" s="198"/>
      <c r="EP38" s="198"/>
    </row>
    <row r="39" spans="1:146" s="82" customFormat="1" ht="14.25" customHeight="1">
      <c r="A39" s="98" t="s">
        <v>235</v>
      </c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I39" s="98"/>
      <c r="EI39" s="198"/>
      <c r="EJ39" s="198"/>
      <c r="EK39" s="198"/>
      <c r="EL39" s="198"/>
      <c r="EM39" s="198"/>
      <c r="EN39" s="198"/>
      <c r="EO39" s="198"/>
      <c r="EP39" s="198"/>
    </row>
    <row r="40" spans="1:146" s="82" customFormat="1" ht="14.25" customHeight="1">
      <c r="A40" s="98" t="s">
        <v>236</v>
      </c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I40" s="98"/>
      <c r="EI40" s="198"/>
      <c r="EJ40" s="198"/>
      <c r="EK40" s="198"/>
      <c r="EL40" s="198"/>
      <c r="EM40" s="198"/>
      <c r="EN40" s="198"/>
      <c r="EO40" s="198"/>
      <c r="EP40" s="198"/>
    </row>
    <row r="41" spans="1:146" s="82" customFormat="1" ht="14.25" customHeight="1">
      <c r="A41" s="98" t="s">
        <v>224</v>
      </c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I41" s="98"/>
      <c r="EI41" s="198"/>
      <c r="EJ41" s="198"/>
      <c r="EK41" s="198"/>
      <c r="EL41" s="198"/>
      <c r="EM41" s="198"/>
      <c r="EN41" s="198"/>
      <c r="EO41" s="198"/>
      <c r="EP41" s="198"/>
    </row>
    <row r="42" s="82" customFormat="1" ht="15"/>
  </sheetData>
  <sheetProtection/>
  <mergeCells count="44">
    <mergeCell ref="BE3:DA3"/>
    <mergeCell ref="DI3:EP3"/>
    <mergeCell ref="BE4:DA4"/>
    <mergeCell ref="DI4:EP4"/>
    <mergeCell ref="BY5:DA5"/>
    <mergeCell ref="EC5:EP5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A37:CE41"/>
    <mergeCell ref="EI37:EP41"/>
    <mergeCell ref="W29:BS29"/>
    <mergeCell ref="CF29:DA29"/>
    <mergeCell ref="EE29:EP29"/>
    <mergeCell ref="CF30:DA30"/>
    <mergeCell ref="AA32:CE35"/>
    <mergeCell ref="EI32:EP3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154" customWidth="1"/>
    <col min="2" max="2" width="15.140625" style="154" customWidth="1"/>
    <col min="3" max="10" width="12.7109375" style="154" customWidth="1"/>
    <col min="11" max="16384" width="9.140625" style="154" customWidth="1"/>
  </cols>
  <sheetData>
    <row r="1" spans="3:9" ht="12.75">
      <c r="C1" s="258" t="s">
        <v>511</v>
      </c>
      <c r="D1" s="258"/>
      <c r="E1" s="258"/>
      <c r="F1" s="258"/>
      <c r="G1" s="258"/>
      <c r="H1" s="258"/>
      <c r="I1" s="258"/>
    </row>
    <row r="2" spans="3:9" ht="12.75">
      <c r="C2" s="258"/>
      <c r="D2" s="258"/>
      <c r="E2" s="258"/>
      <c r="F2" s="258"/>
      <c r="G2" s="258"/>
      <c r="H2" s="258"/>
      <c r="I2" s="258"/>
    </row>
    <row r="3" spans="3:9" ht="12.75">
      <c r="C3" s="258"/>
      <c r="D3" s="258"/>
      <c r="E3" s="258"/>
      <c r="F3" s="258"/>
      <c r="G3" s="258"/>
      <c r="H3" s="258"/>
      <c r="I3" s="258"/>
    </row>
    <row r="4" spans="3:9" ht="12.75">
      <c r="C4" s="258"/>
      <c r="D4" s="258"/>
      <c r="E4" s="258"/>
      <c r="F4" s="258"/>
      <c r="G4" s="258"/>
      <c r="H4" s="258"/>
      <c r="I4" s="258"/>
    </row>
    <row r="6" spans="4:7" ht="15">
      <c r="D6" s="259" t="s">
        <v>311</v>
      </c>
      <c r="E6" s="259"/>
      <c r="F6" s="259"/>
      <c r="G6" s="259"/>
    </row>
    <row r="9" spans="4:7" ht="15">
      <c r="D9" s="260" t="s">
        <v>312</v>
      </c>
      <c r="E9" s="260"/>
      <c r="F9" s="260"/>
      <c r="G9" s="260"/>
    </row>
    <row r="11" spans="3:9" ht="15">
      <c r="C11" s="261" t="s">
        <v>429</v>
      </c>
      <c r="D11" s="261"/>
      <c r="E11" s="261"/>
      <c r="F11" s="261"/>
      <c r="G11" s="261"/>
      <c r="H11" s="261"/>
      <c r="I11" s="262"/>
    </row>
    <row r="14" spans="1:9" ht="15">
      <c r="A14" s="259" t="s">
        <v>314</v>
      </c>
      <c r="B14" s="263"/>
      <c r="C14" s="263"/>
      <c r="D14" s="263"/>
      <c r="E14" s="263"/>
      <c r="F14" s="263"/>
      <c r="G14" s="263"/>
      <c r="I14" s="174"/>
    </row>
    <row r="16" spans="1:11" ht="15">
      <c r="A16" s="264" t="s">
        <v>315</v>
      </c>
      <c r="B16" s="264" t="s">
        <v>316</v>
      </c>
      <c r="C16" s="264" t="s">
        <v>317</v>
      </c>
      <c r="D16" s="266" t="s">
        <v>318</v>
      </c>
      <c r="E16" s="267"/>
      <c r="F16" s="267"/>
      <c r="G16" s="268"/>
      <c r="H16" s="264" t="s">
        <v>319</v>
      </c>
      <c r="I16" s="264" t="s">
        <v>320</v>
      </c>
      <c r="J16" s="264" t="s">
        <v>321</v>
      </c>
      <c r="K16" s="269" t="s">
        <v>322</v>
      </c>
    </row>
    <row r="17" spans="1:11" ht="15">
      <c r="A17" s="265"/>
      <c r="B17" s="265"/>
      <c r="C17" s="265"/>
      <c r="D17" s="270" t="s">
        <v>23</v>
      </c>
      <c r="E17" s="271" t="s">
        <v>6</v>
      </c>
      <c r="F17" s="272"/>
      <c r="G17" s="273"/>
      <c r="H17" s="264"/>
      <c r="I17" s="264"/>
      <c r="J17" s="264"/>
      <c r="K17" s="269"/>
    </row>
    <row r="18" spans="1:11" ht="60">
      <c r="A18" s="265"/>
      <c r="B18" s="265"/>
      <c r="C18" s="265"/>
      <c r="D18" s="270"/>
      <c r="E18" s="171" t="s">
        <v>323</v>
      </c>
      <c r="F18" s="171" t="s">
        <v>324</v>
      </c>
      <c r="G18" s="171" t="s">
        <v>325</v>
      </c>
      <c r="H18" s="264"/>
      <c r="I18" s="264"/>
      <c r="J18" s="264"/>
      <c r="K18" s="269"/>
    </row>
    <row r="19" spans="1:11" ht="15">
      <c r="A19" s="156">
        <v>1</v>
      </c>
      <c r="B19" s="156">
        <v>2</v>
      </c>
      <c r="C19" s="156">
        <v>3</v>
      </c>
      <c r="D19" s="156">
        <v>4</v>
      </c>
      <c r="E19" s="156">
        <v>5</v>
      </c>
      <c r="F19" s="156">
        <v>6</v>
      </c>
      <c r="G19" s="156">
        <v>7</v>
      </c>
      <c r="H19" s="156">
        <v>8</v>
      </c>
      <c r="I19" s="156">
        <v>9</v>
      </c>
      <c r="J19" s="156">
        <v>10</v>
      </c>
      <c r="K19" s="156">
        <v>11</v>
      </c>
    </row>
    <row r="20" spans="1:13" ht="31.5" customHeight="1">
      <c r="A20" s="156">
        <v>1</v>
      </c>
      <c r="B20" s="173" t="s">
        <v>330</v>
      </c>
      <c r="C20" s="156">
        <v>16.5</v>
      </c>
      <c r="D20" s="156">
        <f>E20+F20+G20</f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1.15</v>
      </c>
      <c r="J20" s="156">
        <v>328711</v>
      </c>
      <c r="K20" s="156">
        <v>328711</v>
      </c>
      <c r="L20" s="159"/>
      <c r="M20" s="157"/>
    </row>
    <row r="21" spans="1:13" ht="15">
      <c r="A21" s="274" t="s">
        <v>331</v>
      </c>
      <c r="B21" s="275"/>
      <c r="C21" s="160">
        <f>SUM(C20:C20)</f>
        <v>16.5</v>
      </c>
      <c r="D21" s="160">
        <f>SUM(D20:D20)</f>
        <v>0</v>
      </c>
      <c r="E21" s="161" t="s">
        <v>332</v>
      </c>
      <c r="F21" s="161" t="s">
        <v>332</v>
      </c>
      <c r="G21" s="161" t="s">
        <v>332</v>
      </c>
      <c r="H21" s="161" t="s">
        <v>332</v>
      </c>
      <c r="I21" s="161" t="s">
        <v>332</v>
      </c>
      <c r="J21" s="161" t="s">
        <v>332</v>
      </c>
      <c r="K21" s="156">
        <f>SUM(K20)</f>
        <v>328711</v>
      </c>
      <c r="L21" s="158"/>
      <c r="M21" s="158"/>
    </row>
    <row r="24" spans="3:8" ht="30.75" customHeight="1">
      <c r="C24" s="276" t="s">
        <v>333</v>
      </c>
      <c r="D24" s="276"/>
      <c r="E24" s="276"/>
      <c r="F24" s="276"/>
      <c r="G24" s="276"/>
      <c r="H24" s="276"/>
    </row>
    <row r="26" spans="1:7" ht="12.75">
      <c r="A26" s="264" t="s">
        <v>315</v>
      </c>
      <c r="B26" s="264" t="s">
        <v>334</v>
      </c>
      <c r="C26" s="277" t="s">
        <v>335</v>
      </c>
      <c r="D26" s="278"/>
      <c r="E26" s="283" t="s">
        <v>336</v>
      </c>
      <c r="F26" s="283" t="s">
        <v>337</v>
      </c>
      <c r="G26" s="283" t="s">
        <v>338</v>
      </c>
    </row>
    <row r="27" spans="1:7" ht="12.75">
      <c r="A27" s="264"/>
      <c r="B27" s="264"/>
      <c r="C27" s="279"/>
      <c r="D27" s="280"/>
      <c r="E27" s="284"/>
      <c r="F27" s="284"/>
      <c r="G27" s="284"/>
    </row>
    <row r="28" spans="1:7" ht="23.25" customHeight="1">
      <c r="A28" s="264"/>
      <c r="B28" s="264"/>
      <c r="C28" s="281"/>
      <c r="D28" s="282"/>
      <c r="E28" s="285"/>
      <c r="F28" s="285"/>
      <c r="G28" s="285"/>
    </row>
    <row r="29" spans="1:7" ht="12.75">
      <c r="A29" s="163">
        <v>1</v>
      </c>
      <c r="B29" s="163">
        <v>2</v>
      </c>
      <c r="C29" s="286">
        <v>3</v>
      </c>
      <c r="D29" s="287"/>
      <c r="E29" s="163">
        <v>4</v>
      </c>
      <c r="F29" s="163">
        <v>5</v>
      </c>
      <c r="G29" s="163">
        <v>6</v>
      </c>
    </row>
    <row r="30" spans="1:7" ht="26.25" customHeight="1">
      <c r="A30" s="163"/>
      <c r="B30" s="163"/>
      <c r="C30" s="288"/>
      <c r="D30" s="289"/>
      <c r="E30" s="163"/>
      <c r="F30" s="163"/>
      <c r="G30" s="163">
        <f>C30*D30*E30</f>
        <v>0</v>
      </c>
    </row>
    <row r="31" spans="1:7" ht="15">
      <c r="A31" s="274" t="s">
        <v>331</v>
      </c>
      <c r="B31" s="275"/>
      <c r="C31" s="290" t="s">
        <v>332</v>
      </c>
      <c r="D31" s="287"/>
      <c r="E31" s="156" t="s">
        <v>332</v>
      </c>
      <c r="F31" s="156" t="s">
        <v>332</v>
      </c>
      <c r="G31" s="156">
        <f>SUM(G30)</f>
        <v>0</v>
      </c>
    </row>
    <row r="34" spans="3:8" ht="15">
      <c r="C34" s="291" t="s">
        <v>339</v>
      </c>
      <c r="D34" s="291"/>
      <c r="E34" s="291"/>
      <c r="F34" s="291"/>
      <c r="G34" s="291"/>
      <c r="H34" s="291"/>
    </row>
    <row r="36" spans="1:7" ht="12.75">
      <c r="A36" s="264" t="s">
        <v>315</v>
      </c>
      <c r="B36" s="264" t="s">
        <v>334</v>
      </c>
      <c r="C36" s="277" t="s">
        <v>340</v>
      </c>
      <c r="D36" s="278"/>
      <c r="E36" s="283" t="s">
        <v>341</v>
      </c>
      <c r="F36" s="283" t="s">
        <v>342</v>
      </c>
      <c r="G36" s="283" t="s">
        <v>338</v>
      </c>
    </row>
    <row r="37" spans="1:7" ht="12.75">
      <c r="A37" s="264"/>
      <c r="B37" s="264"/>
      <c r="C37" s="279"/>
      <c r="D37" s="280"/>
      <c r="E37" s="284"/>
      <c r="F37" s="284"/>
      <c r="G37" s="284"/>
    </row>
    <row r="38" spans="1:7" ht="21.75" customHeight="1">
      <c r="A38" s="264"/>
      <c r="B38" s="264"/>
      <c r="C38" s="281"/>
      <c r="D38" s="282"/>
      <c r="E38" s="285"/>
      <c r="F38" s="285"/>
      <c r="G38" s="285"/>
    </row>
    <row r="39" spans="1:7" ht="12.75">
      <c r="A39" s="163">
        <v>1</v>
      </c>
      <c r="B39" s="163">
        <v>2</v>
      </c>
      <c r="C39" s="286">
        <v>3</v>
      </c>
      <c r="D39" s="287"/>
      <c r="E39" s="163">
        <v>4</v>
      </c>
      <c r="F39" s="163">
        <v>5</v>
      </c>
      <c r="G39" s="163">
        <v>6</v>
      </c>
    </row>
    <row r="40" spans="1:7" ht="12.75">
      <c r="A40" s="163"/>
      <c r="B40" s="163"/>
      <c r="C40" s="288"/>
      <c r="D40" s="289"/>
      <c r="E40" s="163"/>
      <c r="F40" s="163"/>
      <c r="G40" s="163">
        <f>C40*D40*E40</f>
        <v>0</v>
      </c>
    </row>
    <row r="41" spans="1:7" ht="15">
      <c r="A41" s="274" t="s">
        <v>331</v>
      </c>
      <c r="B41" s="275"/>
      <c r="C41" s="290" t="s">
        <v>332</v>
      </c>
      <c r="D41" s="287"/>
      <c r="E41" s="156" t="s">
        <v>332</v>
      </c>
      <c r="F41" s="156" t="s">
        <v>332</v>
      </c>
      <c r="G41" s="156">
        <f>SUM(G40)</f>
        <v>0</v>
      </c>
    </row>
    <row r="44" spans="2:7" ht="60" customHeight="1">
      <c r="B44" s="259" t="s">
        <v>343</v>
      </c>
      <c r="C44" s="263"/>
      <c r="D44" s="263"/>
      <c r="E44" s="263"/>
      <c r="F44" s="263"/>
      <c r="G44" s="263"/>
    </row>
    <row r="46" spans="1:7" ht="12.75">
      <c r="A46" s="264" t="s">
        <v>315</v>
      </c>
      <c r="B46" s="264" t="s">
        <v>344</v>
      </c>
      <c r="C46" s="264"/>
      <c r="D46" s="264"/>
      <c r="E46" s="264" t="s">
        <v>345</v>
      </c>
      <c r="F46" s="264"/>
      <c r="G46" s="264" t="s">
        <v>346</v>
      </c>
    </row>
    <row r="47" spans="1:7" ht="12.75">
      <c r="A47" s="264"/>
      <c r="B47" s="264"/>
      <c r="C47" s="264"/>
      <c r="D47" s="264"/>
      <c r="E47" s="264"/>
      <c r="F47" s="264"/>
      <c r="G47" s="264"/>
    </row>
    <row r="48" spans="1:7" ht="29.25" customHeight="1">
      <c r="A48" s="264"/>
      <c r="B48" s="264"/>
      <c r="C48" s="264"/>
      <c r="D48" s="264"/>
      <c r="E48" s="264"/>
      <c r="F48" s="264"/>
      <c r="G48" s="264"/>
    </row>
    <row r="49" spans="1:7" ht="15">
      <c r="A49" s="172">
        <v>1</v>
      </c>
      <c r="B49" s="264">
        <v>2</v>
      </c>
      <c r="C49" s="264"/>
      <c r="D49" s="264"/>
      <c r="E49" s="264">
        <v>3</v>
      </c>
      <c r="F49" s="264"/>
      <c r="G49" s="172">
        <v>4</v>
      </c>
    </row>
    <row r="50" spans="1:7" ht="12.75">
      <c r="A50" s="264">
        <v>1</v>
      </c>
      <c r="B50" s="264" t="s">
        <v>347</v>
      </c>
      <c r="C50" s="270"/>
      <c r="D50" s="270"/>
      <c r="E50" s="264" t="s">
        <v>332</v>
      </c>
      <c r="F50" s="270"/>
      <c r="G50" s="264">
        <f>SUM(G52+G56+G58)</f>
        <v>72316.42</v>
      </c>
    </row>
    <row r="51" spans="1:7" ht="22.5" customHeight="1">
      <c r="A51" s="270"/>
      <c r="B51" s="270"/>
      <c r="C51" s="270"/>
      <c r="D51" s="270"/>
      <c r="E51" s="270"/>
      <c r="F51" s="270"/>
      <c r="G51" s="270"/>
    </row>
    <row r="52" spans="1:7" ht="12.75">
      <c r="A52" s="292" t="s">
        <v>348</v>
      </c>
      <c r="B52" s="293" t="s">
        <v>6</v>
      </c>
      <c r="C52" s="293"/>
      <c r="D52" s="293"/>
      <c r="E52" s="293"/>
      <c r="F52" s="293"/>
      <c r="G52" s="293">
        <v>72316.42</v>
      </c>
    </row>
    <row r="53" spans="1:10" ht="12.75">
      <c r="A53" s="292"/>
      <c r="B53" s="293"/>
      <c r="C53" s="293"/>
      <c r="D53" s="293"/>
      <c r="E53" s="293"/>
      <c r="F53" s="293"/>
      <c r="G53" s="293"/>
      <c r="J53" s="164"/>
    </row>
    <row r="54" spans="1:10" ht="12.75">
      <c r="A54" s="292"/>
      <c r="B54" s="293" t="s">
        <v>349</v>
      </c>
      <c r="C54" s="293"/>
      <c r="D54" s="293"/>
      <c r="E54" s="293"/>
      <c r="F54" s="293"/>
      <c r="G54" s="293"/>
      <c r="J54" s="164"/>
    </row>
    <row r="55" spans="1:10" ht="12.75">
      <c r="A55" s="292"/>
      <c r="B55" s="293"/>
      <c r="C55" s="293"/>
      <c r="D55" s="293"/>
      <c r="E55" s="293"/>
      <c r="F55" s="293"/>
      <c r="G55" s="293"/>
      <c r="J55" s="164"/>
    </row>
    <row r="56" spans="1:10" ht="12.75">
      <c r="A56" s="294" t="s">
        <v>350</v>
      </c>
      <c r="B56" s="293" t="s">
        <v>351</v>
      </c>
      <c r="C56" s="293"/>
      <c r="D56" s="293"/>
      <c r="E56" s="293"/>
      <c r="F56" s="293"/>
      <c r="G56" s="296">
        <v>0</v>
      </c>
      <c r="J56" s="164"/>
    </row>
    <row r="57" spans="1:10" ht="12.75">
      <c r="A57" s="295"/>
      <c r="B57" s="293"/>
      <c r="C57" s="293"/>
      <c r="D57" s="293"/>
      <c r="E57" s="293"/>
      <c r="F57" s="293"/>
      <c r="G57" s="296"/>
      <c r="J57" s="164"/>
    </row>
    <row r="58" spans="1:7" ht="12.75">
      <c r="A58" s="294" t="s">
        <v>352</v>
      </c>
      <c r="B58" s="293" t="s">
        <v>353</v>
      </c>
      <c r="C58" s="293"/>
      <c r="D58" s="293"/>
      <c r="E58" s="293"/>
      <c r="F58" s="293"/>
      <c r="G58" s="296">
        <v>0</v>
      </c>
    </row>
    <row r="59" spans="1:7" ht="55.5" customHeight="1">
      <c r="A59" s="295"/>
      <c r="B59" s="293"/>
      <c r="C59" s="293"/>
      <c r="D59" s="293"/>
      <c r="E59" s="293"/>
      <c r="F59" s="293"/>
      <c r="G59" s="296"/>
    </row>
    <row r="60" spans="1:7" ht="12.75">
      <c r="A60" s="294" t="s">
        <v>354</v>
      </c>
      <c r="B60" s="293" t="s">
        <v>355</v>
      </c>
      <c r="C60" s="293"/>
      <c r="D60" s="293"/>
      <c r="E60" s="277" t="s">
        <v>332</v>
      </c>
      <c r="F60" s="278"/>
      <c r="G60" s="296">
        <f>G62+G70+G72</f>
        <v>10190.04</v>
      </c>
    </row>
    <row r="61" spans="1:7" ht="32.25" customHeight="1">
      <c r="A61" s="295"/>
      <c r="B61" s="293"/>
      <c r="C61" s="293"/>
      <c r="D61" s="293"/>
      <c r="E61" s="281"/>
      <c r="F61" s="282"/>
      <c r="G61" s="296"/>
    </row>
    <row r="62" spans="1:7" ht="12.75">
      <c r="A62" s="292" t="s">
        <v>356</v>
      </c>
      <c r="B62" s="293" t="s">
        <v>6</v>
      </c>
      <c r="C62" s="293"/>
      <c r="D62" s="293"/>
      <c r="E62" s="293"/>
      <c r="F62" s="293"/>
      <c r="G62" s="293">
        <v>9532.62</v>
      </c>
    </row>
    <row r="63" spans="1:7" ht="12.75">
      <c r="A63" s="292"/>
      <c r="B63" s="293"/>
      <c r="C63" s="293"/>
      <c r="D63" s="293"/>
      <c r="E63" s="293"/>
      <c r="F63" s="293"/>
      <c r="G63" s="293"/>
    </row>
    <row r="64" spans="1:7" ht="12.75">
      <c r="A64" s="292"/>
      <c r="B64" s="293" t="s">
        <v>357</v>
      </c>
      <c r="C64" s="293"/>
      <c r="D64" s="293"/>
      <c r="E64" s="293"/>
      <c r="F64" s="293"/>
      <c r="G64" s="293"/>
    </row>
    <row r="65" spans="1:7" ht="36" customHeight="1">
      <c r="A65" s="292"/>
      <c r="B65" s="293"/>
      <c r="C65" s="293"/>
      <c r="D65" s="293"/>
      <c r="E65" s="293"/>
      <c r="F65" s="293"/>
      <c r="G65" s="293"/>
    </row>
    <row r="66" spans="1:7" ht="12.75">
      <c r="A66" s="297" t="s">
        <v>358</v>
      </c>
      <c r="B66" s="293" t="s">
        <v>359</v>
      </c>
      <c r="C66" s="293"/>
      <c r="D66" s="293"/>
      <c r="E66" s="277" t="s">
        <v>332</v>
      </c>
      <c r="F66" s="278"/>
      <c r="G66" s="296">
        <v>0</v>
      </c>
    </row>
    <row r="67" spans="1:7" ht="34.5" customHeight="1">
      <c r="A67" s="298"/>
      <c r="B67" s="293"/>
      <c r="C67" s="293"/>
      <c r="D67" s="293"/>
      <c r="E67" s="281"/>
      <c r="F67" s="282"/>
      <c r="G67" s="296"/>
    </row>
    <row r="68" spans="1:7" ht="12.75">
      <c r="A68" s="297" t="s">
        <v>360</v>
      </c>
      <c r="B68" s="264">
        <v>2</v>
      </c>
      <c r="C68" s="264"/>
      <c r="D68" s="264"/>
      <c r="E68" s="277">
        <v>3</v>
      </c>
      <c r="F68" s="278"/>
      <c r="G68" s="299">
        <v>4</v>
      </c>
    </row>
    <row r="69" spans="1:7" ht="12.75">
      <c r="A69" s="298"/>
      <c r="B69" s="264"/>
      <c r="C69" s="264"/>
      <c r="D69" s="264"/>
      <c r="E69" s="281"/>
      <c r="F69" s="282"/>
      <c r="G69" s="299"/>
    </row>
    <row r="70" spans="1:7" ht="12.75">
      <c r="A70" s="297" t="s">
        <v>361</v>
      </c>
      <c r="B70" s="293" t="s">
        <v>362</v>
      </c>
      <c r="C70" s="293"/>
      <c r="D70" s="293"/>
      <c r="E70" s="277"/>
      <c r="F70" s="278"/>
      <c r="G70" s="296">
        <v>657.42</v>
      </c>
    </row>
    <row r="71" spans="1:7" ht="44.25" customHeight="1">
      <c r="A71" s="298"/>
      <c r="B71" s="293"/>
      <c r="C71" s="293"/>
      <c r="D71" s="293"/>
      <c r="E71" s="281"/>
      <c r="F71" s="282"/>
      <c r="G71" s="296"/>
    </row>
    <row r="72" spans="1:7" ht="12.75">
      <c r="A72" s="297" t="s">
        <v>363</v>
      </c>
      <c r="B72" s="293" t="s">
        <v>364</v>
      </c>
      <c r="C72" s="293"/>
      <c r="D72" s="293"/>
      <c r="E72" s="277"/>
      <c r="F72" s="278"/>
      <c r="G72" s="296">
        <v>0</v>
      </c>
    </row>
    <row r="73" spans="1:7" ht="51.75" customHeight="1">
      <c r="A73" s="298"/>
      <c r="B73" s="293"/>
      <c r="C73" s="293"/>
      <c r="D73" s="293"/>
      <c r="E73" s="281"/>
      <c r="F73" s="282"/>
      <c r="G73" s="296"/>
    </row>
    <row r="74" spans="1:7" ht="12.75">
      <c r="A74" s="297" t="s">
        <v>365</v>
      </c>
      <c r="B74" s="293" t="s">
        <v>366</v>
      </c>
      <c r="C74" s="293"/>
      <c r="D74" s="293"/>
      <c r="E74" s="277"/>
      <c r="F74" s="278"/>
      <c r="G74" s="296">
        <f>16764.26+15.28</f>
        <v>16779.539999999997</v>
      </c>
    </row>
    <row r="75" spans="1:7" ht="35.25" customHeight="1">
      <c r="A75" s="298"/>
      <c r="B75" s="293"/>
      <c r="C75" s="293"/>
      <c r="D75" s="293"/>
      <c r="E75" s="281"/>
      <c r="F75" s="282"/>
      <c r="G75" s="296"/>
    </row>
    <row r="76" spans="1:7" ht="12.75">
      <c r="A76" s="297"/>
      <c r="B76" s="300" t="s">
        <v>331</v>
      </c>
      <c r="C76" s="301"/>
      <c r="D76" s="302"/>
      <c r="E76" s="277" t="s">
        <v>332</v>
      </c>
      <c r="F76" s="278"/>
      <c r="G76" s="296">
        <f>G50+G60+G74</f>
        <v>99285.99999999999</v>
      </c>
    </row>
    <row r="77" spans="1:7" ht="12.75">
      <c r="A77" s="298"/>
      <c r="B77" s="303"/>
      <c r="C77" s="304"/>
      <c r="D77" s="305"/>
      <c r="E77" s="281"/>
      <c r="F77" s="282"/>
      <c r="G77" s="296"/>
    </row>
    <row r="80" spans="2:7" ht="15">
      <c r="B80" s="259" t="s">
        <v>367</v>
      </c>
      <c r="C80" s="259"/>
      <c r="D80" s="259"/>
      <c r="E80" s="259"/>
      <c r="F80" s="259"/>
      <c r="G80" s="263"/>
    </row>
    <row r="82" spans="1:6" ht="15">
      <c r="A82" s="306" t="s">
        <v>368</v>
      </c>
      <c r="B82" s="306"/>
      <c r="C82" s="306"/>
      <c r="D82" s="306"/>
      <c r="E82" s="306"/>
      <c r="F82" s="306"/>
    </row>
    <row r="83" spans="1:6" ht="15">
      <c r="A83" s="306" t="s">
        <v>369</v>
      </c>
      <c r="B83" s="262"/>
      <c r="C83" s="262"/>
      <c r="D83" s="262"/>
      <c r="E83" s="262"/>
      <c r="F83" s="262"/>
    </row>
    <row r="85" spans="1:6" ht="12.75">
      <c r="A85" s="264" t="s">
        <v>315</v>
      </c>
      <c r="B85" s="264" t="s">
        <v>334</v>
      </c>
      <c r="C85" s="277" t="s">
        <v>370</v>
      </c>
      <c r="D85" s="278"/>
      <c r="E85" s="283" t="s">
        <v>371</v>
      </c>
      <c r="F85" s="283" t="s">
        <v>372</v>
      </c>
    </row>
    <row r="86" spans="1:6" ht="12.75">
      <c r="A86" s="264"/>
      <c r="B86" s="264"/>
      <c r="C86" s="279"/>
      <c r="D86" s="280"/>
      <c r="E86" s="284"/>
      <c r="F86" s="284"/>
    </row>
    <row r="87" spans="1:6" ht="12.75">
      <c r="A87" s="264"/>
      <c r="B87" s="264"/>
      <c r="C87" s="281"/>
      <c r="D87" s="282"/>
      <c r="E87" s="285"/>
      <c r="F87" s="285"/>
    </row>
    <row r="88" spans="1:6" ht="12.75">
      <c r="A88" s="163">
        <v>1</v>
      </c>
      <c r="B88" s="163">
        <v>2</v>
      </c>
      <c r="C88" s="286">
        <v>3</v>
      </c>
      <c r="D88" s="287"/>
      <c r="E88" s="163">
        <v>4</v>
      </c>
      <c r="F88" s="163">
        <v>5</v>
      </c>
    </row>
    <row r="89" spans="1:6" ht="12.75">
      <c r="A89" s="163"/>
      <c r="B89" s="163"/>
      <c r="C89" s="288"/>
      <c r="D89" s="289"/>
      <c r="E89" s="163"/>
      <c r="F89" s="163">
        <f>C89*E89</f>
        <v>0</v>
      </c>
    </row>
    <row r="90" spans="1:6" ht="15">
      <c r="A90" s="307" t="s">
        <v>331</v>
      </c>
      <c r="B90" s="308"/>
      <c r="C90" s="290" t="s">
        <v>332</v>
      </c>
      <c r="D90" s="287"/>
      <c r="E90" s="161" t="s">
        <v>332</v>
      </c>
      <c r="F90" s="156">
        <f>SUM(F89)</f>
        <v>0</v>
      </c>
    </row>
    <row r="93" spans="1:3" ht="12.75">
      <c r="A93" s="263" t="s">
        <v>373</v>
      </c>
      <c r="B93" s="263"/>
      <c r="C93" s="263"/>
    </row>
    <row r="94" spans="1:6" ht="12.75">
      <c r="A94" s="309" t="s">
        <v>374</v>
      </c>
      <c r="B94" s="309"/>
      <c r="C94" s="309"/>
      <c r="D94" s="309"/>
      <c r="E94" s="309"/>
      <c r="F94" s="309"/>
    </row>
    <row r="95" spans="1:6" ht="12.75">
      <c r="A95" s="309"/>
      <c r="B95" s="309"/>
      <c r="C95" s="309"/>
      <c r="D95" s="309"/>
      <c r="E95" s="309"/>
      <c r="F95" s="309"/>
    </row>
    <row r="96" spans="1:6" ht="12.75">
      <c r="A96" s="309"/>
      <c r="B96" s="309"/>
      <c r="C96" s="309"/>
      <c r="D96" s="309"/>
      <c r="E96" s="309"/>
      <c r="F96" s="309"/>
    </row>
    <row r="97" spans="1:6" ht="12.75">
      <c r="A97" s="309"/>
      <c r="B97" s="309"/>
      <c r="C97" s="309"/>
      <c r="D97" s="309"/>
      <c r="E97" s="309"/>
      <c r="F97" s="309"/>
    </row>
    <row r="100" spans="2:7" ht="15">
      <c r="B100" s="259" t="s">
        <v>375</v>
      </c>
      <c r="C100" s="259"/>
      <c r="D100" s="259"/>
      <c r="E100" s="259"/>
      <c r="F100" s="259"/>
      <c r="G100" s="263"/>
    </row>
    <row r="102" spans="1:6" ht="15">
      <c r="A102" s="306" t="s">
        <v>376</v>
      </c>
      <c r="B102" s="306"/>
      <c r="C102" s="306"/>
      <c r="D102" s="306"/>
      <c r="E102" s="306"/>
      <c r="F102" s="306"/>
    </row>
    <row r="103" spans="1:6" ht="15">
      <c r="A103" s="306" t="s">
        <v>377</v>
      </c>
      <c r="B103" s="262"/>
      <c r="C103" s="262"/>
      <c r="D103" s="262"/>
      <c r="E103" s="262"/>
      <c r="F103" s="262"/>
    </row>
    <row r="105" spans="1:7" ht="12.75">
      <c r="A105" s="264" t="s">
        <v>315</v>
      </c>
      <c r="B105" s="264" t="s">
        <v>334</v>
      </c>
      <c r="C105" s="277" t="s">
        <v>378</v>
      </c>
      <c r="D105" s="278"/>
      <c r="E105" s="283" t="s">
        <v>379</v>
      </c>
      <c r="F105" s="264" t="s">
        <v>380</v>
      </c>
      <c r="G105" s="310"/>
    </row>
    <row r="106" spans="1:7" ht="12.75">
      <c r="A106" s="264"/>
      <c r="B106" s="264"/>
      <c r="C106" s="279"/>
      <c r="D106" s="280"/>
      <c r="E106" s="284"/>
      <c r="F106" s="264"/>
      <c r="G106" s="310"/>
    </row>
    <row r="107" spans="1:7" ht="33" customHeight="1">
      <c r="A107" s="264"/>
      <c r="B107" s="264"/>
      <c r="C107" s="281"/>
      <c r="D107" s="282"/>
      <c r="E107" s="285"/>
      <c r="F107" s="264"/>
      <c r="G107" s="310"/>
    </row>
    <row r="108" spans="1:7" ht="12.75">
      <c r="A108" s="163">
        <v>1</v>
      </c>
      <c r="B108" s="163">
        <v>2</v>
      </c>
      <c r="C108" s="286">
        <v>3</v>
      </c>
      <c r="D108" s="287"/>
      <c r="E108" s="165">
        <v>4</v>
      </c>
      <c r="F108" s="311">
        <v>5</v>
      </c>
      <c r="G108" s="311"/>
    </row>
    <row r="109" spans="1:7" ht="24.75" customHeight="1">
      <c r="A109" s="163">
        <v>1</v>
      </c>
      <c r="B109" s="166" t="s">
        <v>381</v>
      </c>
      <c r="C109" s="288"/>
      <c r="D109" s="289"/>
      <c r="E109" s="163"/>
      <c r="F109" s="317">
        <f>'Таблица 2.2'!D112</f>
        <v>0</v>
      </c>
      <c r="G109" s="317"/>
    </row>
    <row r="110" spans="1:7" ht="24.75" customHeight="1">
      <c r="A110" s="163">
        <v>2</v>
      </c>
      <c r="B110" s="183" t="s">
        <v>382</v>
      </c>
      <c r="C110" s="286"/>
      <c r="D110" s="287"/>
      <c r="E110" s="163"/>
      <c r="F110" s="334">
        <f>'Таблица 2.2'!D106</f>
        <v>0</v>
      </c>
      <c r="G110" s="335"/>
    </row>
    <row r="111" spans="1:7" ht="15">
      <c r="A111" s="307" t="s">
        <v>331</v>
      </c>
      <c r="B111" s="308"/>
      <c r="C111" s="290"/>
      <c r="D111" s="287"/>
      <c r="E111" s="161" t="s">
        <v>332</v>
      </c>
      <c r="F111" s="315">
        <f>SUM(F109)</f>
        <v>0</v>
      </c>
      <c r="G111" s="317"/>
    </row>
    <row r="114" spans="1:6" ht="13.5">
      <c r="A114" s="259" t="s">
        <v>383</v>
      </c>
      <c r="B114" s="263"/>
      <c r="C114" s="263"/>
      <c r="D114" s="263"/>
      <c r="E114" s="263"/>
      <c r="F114" s="263"/>
    </row>
    <row r="116" spans="1:6" ht="15">
      <c r="A116" s="306" t="s">
        <v>384</v>
      </c>
      <c r="B116" s="306"/>
      <c r="C116" s="306"/>
      <c r="D116" s="306"/>
      <c r="E116" s="306"/>
      <c r="F116" s="306"/>
    </row>
    <row r="117" spans="1:6" ht="15">
      <c r="A117" s="306" t="s">
        <v>377</v>
      </c>
      <c r="B117" s="262"/>
      <c r="C117" s="262"/>
      <c r="D117" s="262"/>
      <c r="E117" s="262"/>
      <c r="F117" s="262"/>
    </row>
    <row r="119" spans="1:7" ht="12.75">
      <c r="A119" s="264" t="s">
        <v>315</v>
      </c>
      <c r="B119" s="264" t="s">
        <v>1</v>
      </c>
      <c r="C119" s="277" t="s">
        <v>370</v>
      </c>
      <c r="D119" s="278"/>
      <c r="E119" s="283" t="s">
        <v>371</v>
      </c>
      <c r="F119" s="264" t="s">
        <v>385</v>
      </c>
      <c r="G119" s="310"/>
    </row>
    <row r="120" spans="1:7" ht="12.75">
      <c r="A120" s="264"/>
      <c r="B120" s="264"/>
      <c r="C120" s="279"/>
      <c r="D120" s="280"/>
      <c r="E120" s="284"/>
      <c r="F120" s="264"/>
      <c r="G120" s="310"/>
    </row>
    <row r="121" spans="1:7" ht="12.75">
      <c r="A121" s="264"/>
      <c r="B121" s="264"/>
      <c r="C121" s="281"/>
      <c r="D121" s="282"/>
      <c r="E121" s="285"/>
      <c r="F121" s="264"/>
      <c r="G121" s="310"/>
    </row>
    <row r="122" spans="1:7" ht="12.75">
      <c r="A122" s="163">
        <v>1</v>
      </c>
      <c r="B122" s="163">
        <v>2</v>
      </c>
      <c r="C122" s="286">
        <v>3</v>
      </c>
      <c r="D122" s="287"/>
      <c r="E122" s="165">
        <v>4</v>
      </c>
      <c r="F122" s="311">
        <v>5</v>
      </c>
      <c r="G122" s="311"/>
    </row>
    <row r="123" spans="1:7" ht="12.75">
      <c r="A123" s="163"/>
      <c r="B123" s="163"/>
      <c r="C123" s="288"/>
      <c r="D123" s="289"/>
      <c r="E123" s="163"/>
      <c r="F123" s="310">
        <f>C123*E123</f>
        <v>0</v>
      </c>
      <c r="G123" s="310"/>
    </row>
    <row r="124" spans="1:7" ht="15">
      <c r="A124" s="307" t="s">
        <v>331</v>
      </c>
      <c r="B124" s="308"/>
      <c r="C124" s="290" t="s">
        <v>332</v>
      </c>
      <c r="D124" s="287"/>
      <c r="E124" s="161" t="s">
        <v>332</v>
      </c>
      <c r="F124" s="293">
        <f>SUM(F123)</f>
        <v>0</v>
      </c>
      <c r="G124" s="310"/>
    </row>
    <row r="127" spans="1:6" ht="13.5">
      <c r="A127" s="259" t="s">
        <v>386</v>
      </c>
      <c r="B127" s="263"/>
      <c r="C127" s="263"/>
      <c r="D127" s="263"/>
      <c r="E127" s="263"/>
      <c r="F127" s="263"/>
    </row>
    <row r="129" spans="1:6" ht="15">
      <c r="A129" s="306" t="s">
        <v>387</v>
      </c>
      <c r="B129" s="306"/>
      <c r="C129" s="306"/>
      <c r="D129" s="306"/>
      <c r="E129" s="306"/>
      <c r="F129" s="306"/>
    </row>
    <row r="130" spans="1:6" ht="15">
      <c r="A130" s="306" t="s">
        <v>388</v>
      </c>
      <c r="B130" s="262"/>
      <c r="C130" s="262"/>
      <c r="D130" s="262"/>
      <c r="E130" s="262"/>
      <c r="F130" s="262"/>
    </row>
    <row r="132" spans="1:7" ht="12.75">
      <c r="A132" s="264" t="s">
        <v>315</v>
      </c>
      <c r="B132" s="264" t="s">
        <v>1</v>
      </c>
      <c r="C132" s="277" t="s">
        <v>370</v>
      </c>
      <c r="D132" s="278"/>
      <c r="E132" s="283" t="s">
        <v>371</v>
      </c>
      <c r="F132" s="264" t="s">
        <v>385</v>
      </c>
      <c r="G132" s="310"/>
    </row>
    <row r="133" spans="1:7" ht="12.75">
      <c r="A133" s="264"/>
      <c r="B133" s="264"/>
      <c r="C133" s="279"/>
      <c r="D133" s="280"/>
      <c r="E133" s="284"/>
      <c r="F133" s="264"/>
      <c r="G133" s="310"/>
    </row>
    <row r="134" spans="1:7" ht="12.75">
      <c r="A134" s="264"/>
      <c r="B134" s="264"/>
      <c r="C134" s="281"/>
      <c r="D134" s="282"/>
      <c r="E134" s="285"/>
      <c r="F134" s="264"/>
      <c r="G134" s="310"/>
    </row>
    <row r="135" spans="1:7" ht="12.75">
      <c r="A135" s="163">
        <v>1</v>
      </c>
      <c r="B135" s="163">
        <v>2</v>
      </c>
      <c r="C135" s="286">
        <v>3</v>
      </c>
      <c r="D135" s="287"/>
      <c r="E135" s="165">
        <v>4</v>
      </c>
      <c r="F135" s="311">
        <v>5</v>
      </c>
      <c r="G135" s="311"/>
    </row>
    <row r="136" spans="1:7" ht="12.75">
      <c r="A136" s="163"/>
      <c r="B136" s="163" t="s">
        <v>389</v>
      </c>
      <c r="C136" s="288"/>
      <c r="D136" s="289"/>
      <c r="E136" s="163"/>
      <c r="F136" s="310">
        <f>'Таблица 2.2'!D107</f>
        <v>0</v>
      </c>
      <c r="G136" s="310"/>
    </row>
    <row r="137" spans="1:7" ht="15">
      <c r="A137" s="307" t="s">
        <v>331</v>
      </c>
      <c r="B137" s="308"/>
      <c r="C137" s="290" t="s">
        <v>332</v>
      </c>
      <c r="D137" s="287"/>
      <c r="E137" s="161" t="s">
        <v>332</v>
      </c>
      <c r="F137" s="293">
        <f>SUM(F136)</f>
        <v>0</v>
      </c>
      <c r="G137" s="310"/>
    </row>
    <row r="140" spans="1:6" ht="13.5">
      <c r="A140" s="259" t="s">
        <v>390</v>
      </c>
      <c r="B140" s="263"/>
      <c r="C140" s="263"/>
      <c r="D140" s="263"/>
      <c r="E140" s="263"/>
      <c r="F140" s="263"/>
    </row>
    <row r="142" spans="1:6" ht="15">
      <c r="A142" s="306" t="s">
        <v>391</v>
      </c>
      <c r="B142" s="306"/>
      <c r="C142" s="306"/>
      <c r="D142" s="306"/>
      <c r="E142" s="306"/>
      <c r="F142" s="306"/>
    </row>
    <row r="143" spans="1:6" ht="15">
      <c r="A143" s="306" t="s">
        <v>392</v>
      </c>
      <c r="B143" s="262"/>
      <c r="C143" s="262"/>
      <c r="D143" s="262"/>
      <c r="E143" s="262"/>
      <c r="F143" s="262"/>
    </row>
    <row r="145" spans="2:6" ht="15">
      <c r="B145" s="316" t="s">
        <v>393</v>
      </c>
      <c r="C145" s="316"/>
      <c r="D145" s="316"/>
      <c r="E145" s="316"/>
      <c r="F145" s="316"/>
    </row>
    <row r="146" spans="1:8" ht="12.75">
      <c r="A146" s="264" t="s">
        <v>315</v>
      </c>
      <c r="B146" s="264" t="s">
        <v>334</v>
      </c>
      <c r="C146" s="277" t="s">
        <v>394</v>
      </c>
      <c r="D146" s="278"/>
      <c r="E146" s="283" t="s">
        <v>395</v>
      </c>
      <c r="F146" s="283" t="s">
        <v>396</v>
      </c>
      <c r="G146" s="264" t="s">
        <v>338</v>
      </c>
      <c r="H146" s="310"/>
    </row>
    <row r="147" spans="1:8" ht="12.75">
      <c r="A147" s="264"/>
      <c r="B147" s="264"/>
      <c r="C147" s="279"/>
      <c r="D147" s="280"/>
      <c r="E147" s="284"/>
      <c r="F147" s="284"/>
      <c r="G147" s="264"/>
      <c r="H147" s="310"/>
    </row>
    <row r="148" spans="1:8" ht="18" customHeight="1">
      <c r="A148" s="264"/>
      <c r="B148" s="264"/>
      <c r="C148" s="281"/>
      <c r="D148" s="282"/>
      <c r="E148" s="285"/>
      <c r="F148" s="285"/>
      <c r="G148" s="264"/>
      <c r="H148" s="310"/>
    </row>
    <row r="149" spans="1:8" ht="12.75">
      <c r="A149" s="163">
        <v>1</v>
      </c>
      <c r="B149" s="163">
        <v>2</v>
      </c>
      <c r="C149" s="286">
        <v>3</v>
      </c>
      <c r="D149" s="287"/>
      <c r="E149" s="165">
        <v>4</v>
      </c>
      <c r="F149" s="165">
        <v>5</v>
      </c>
      <c r="G149" s="311">
        <v>6</v>
      </c>
      <c r="H149" s="311"/>
    </row>
    <row r="150" spans="1:8" ht="12.75">
      <c r="A150" s="163">
        <v>1</v>
      </c>
      <c r="B150" s="167" t="s">
        <v>430</v>
      </c>
      <c r="C150" s="288"/>
      <c r="D150" s="289"/>
      <c r="E150" s="163"/>
      <c r="F150" s="163"/>
      <c r="G150" s="317">
        <f>'Таблица 2.2'!D110</f>
        <v>455.48</v>
      </c>
      <c r="H150" s="317"/>
    </row>
    <row r="151" spans="1:8" ht="15">
      <c r="A151" s="307" t="s">
        <v>331</v>
      </c>
      <c r="B151" s="308"/>
      <c r="C151" s="290" t="s">
        <v>332</v>
      </c>
      <c r="D151" s="287"/>
      <c r="E151" s="161" t="s">
        <v>332</v>
      </c>
      <c r="F151" s="161" t="s">
        <v>332</v>
      </c>
      <c r="G151" s="315">
        <f>SUM(G150)</f>
        <v>455.48</v>
      </c>
      <c r="H151" s="317"/>
    </row>
    <row r="153" spans="2:6" ht="15">
      <c r="B153" s="316" t="s">
        <v>399</v>
      </c>
      <c r="C153" s="316"/>
      <c r="D153" s="316"/>
      <c r="E153" s="316"/>
      <c r="F153" s="316"/>
    </row>
    <row r="154" spans="1:7" ht="12.75">
      <c r="A154" s="264" t="s">
        <v>315</v>
      </c>
      <c r="B154" s="264" t="s">
        <v>334</v>
      </c>
      <c r="C154" s="277" t="s">
        <v>400</v>
      </c>
      <c r="D154" s="278"/>
      <c r="E154" s="283" t="s">
        <v>401</v>
      </c>
      <c r="F154" s="264" t="s">
        <v>372</v>
      </c>
      <c r="G154" s="310"/>
    </row>
    <row r="155" spans="1:7" ht="12.75">
      <c r="A155" s="264"/>
      <c r="B155" s="264"/>
      <c r="C155" s="279"/>
      <c r="D155" s="280"/>
      <c r="E155" s="284"/>
      <c r="F155" s="264"/>
      <c r="G155" s="310"/>
    </row>
    <row r="156" spans="1:7" ht="23.25" customHeight="1">
      <c r="A156" s="264"/>
      <c r="B156" s="264"/>
      <c r="C156" s="281"/>
      <c r="D156" s="282"/>
      <c r="E156" s="285"/>
      <c r="F156" s="264"/>
      <c r="G156" s="310"/>
    </row>
    <row r="157" spans="1:7" ht="12.75">
      <c r="A157" s="163">
        <v>1</v>
      </c>
      <c r="B157" s="163">
        <v>2</v>
      </c>
      <c r="C157" s="286">
        <v>3</v>
      </c>
      <c r="D157" s="287"/>
      <c r="E157" s="165">
        <v>4</v>
      </c>
      <c r="F157" s="311">
        <v>5</v>
      </c>
      <c r="G157" s="311"/>
    </row>
    <row r="158" spans="1:7" ht="12.75">
      <c r="A158" s="163"/>
      <c r="B158" s="163"/>
      <c r="C158" s="288"/>
      <c r="D158" s="289"/>
      <c r="E158" s="163"/>
      <c r="F158" s="310">
        <f>SUM(C158*E158)</f>
        <v>0</v>
      </c>
      <c r="G158" s="310"/>
    </row>
    <row r="159" spans="1:7" ht="15">
      <c r="A159" s="307" t="s">
        <v>331</v>
      </c>
      <c r="B159" s="308"/>
      <c r="C159" s="290">
        <f>SUM(C158)</f>
        <v>0</v>
      </c>
      <c r="D159" s="287"/>
      <c r="E159" s="161">
        <f>SUM(E158)</f>
        <v>0</v>
      </c>
      <c r="F159" s="293">
        <f>SUM(F158)</f>
        <v>0</v>
      </c>
      <c r="G159" s="310"/>
    </row>
    <row r="161" spans="2:6" ht="15">
      <c r="B161" s="316" t="s">
        <v>402</v>
      </c>
      <c r="C161" s="316"/>
      <c r="D161" s="316"/>
      <c r="E161" s="316"/>
      <c r="F161" s="316"/>
    </row>
    <row r="162" spans="1:8" ht="12.75">
      <c r="A162" s="264" t="s">
        <v>315</v>
      </c>
      <c r="B162" s="264" t="s">
        <v>1</v>
      </c>
      <c r="C162" s="277" t="s">
        <v>403</v>
      </c>
      <c r="D162" s="278"/>
      <c r="E162" s="283" t="s">
        <v>404</v>
      </c>
      <c r="F162" s="283" t="s">
        <v>405</v>
      </c>
      <c r="G162" s="264" t="s">
        <v>338</v>
      </c>
      <c r="H162" s="310"/>
    </row>
    <row r="163" spans="1:8" ht="12.75">
      <c r="A163" s="264"/>
      <c r="B163" s="264"/>
      <c r="C163" s="279"/>
      <c r="D163" s="280"/>
      <c r="E163" s="284"/>
      <c r="F163" s="284"/>
      <c r="G163" s="264"/>
      <c r="H163" s="310"/>
    </row>
    <row r="164" spans="1:8" ht="20.25" customHeight="1">
      <c r="A164" s="264"/>
      <c r="B164" s="264"/>
      <c r="C164" s="281"/>
      <c r="D164" s="282"/>
      <c r="E164" s="285"/>
      <c r="F164" s="285"/>
      <c r="G164" s="264"/>
      <c r="H164" s="310"/>
    </row>
    <row r="165" spans="1:8" ht="12.75">
      <c r="A165" s="163">
        <v>1</v>
      </c>
      <c r="B165" s="163">
        <v>2</v>
      </c>
      <c r="C165" s="286">
        <v>3</v>
      </c>
      <c r="D165" s="287"/>
      <c r="E165" s="165">
        <v>4</v>
      </c>
      <c r="F165" s="165">
        <v>5</v>
      </c>
      <c r="G165" s="311">
        <v>6</v>
      </c>
      <c r="H165" s="311"/>
    </row>
    <row r="166" spans="1:8" ht="12.75">
      <c r="A166" s="167">
        <v>1</v>
      </c>
      <c r="B166" s="167" t="s">
        <v>481</v>
      </c>
      <c r="C166" s="288"/>
      <c r="D166" s="289"/>
      <c r="E166" s="163"/>
      <c r="F166" s="163"/>
      <c r="G166" s="317">
        <f>'Таблица 2.2'!D111</f>
        <v>0</v>
      </c>
      <c r="H166" s="317"/>
    </row>
    <row r="167" spans="1:8" ht="15">
      <c r="A167" s="307" t="s">
        <v>331</v>
      </c>
      <c r="B167" s="308"/>
      <c r="C167" s="290" t="s">
        <v>332</v>
      </c>
      <c r="D167" s="287"/>
      <c r="E167" s="161" t="s">
        <v>332</v>
      </c>
      <c r="F167" s="161" t="s">
        <v>332</v>
      </c>
      <c r="G167" s="315">
        <f>SUM(G166:H166)</f>
        <v>0</v>
      </c>
      <c r="H167" s="317"/>
    </row>
    <row r="169" spans="2:6" ht="15">
      <c r="B169" s="316" t="s">
        <v>406</v>
      </c>
      <c r="C169" s="316"/>
      <c r="D169" s="316"/>
      <c r="E169" s="316"/>
      <c r="F169" s="316"/>
    </row>
    <row r="170" spans="1:7" ht="12.75">
      <c r="A170" s="264" t="s">
        <v>315</v>
      </c>
      <c r="B170" s="264" t="s">
        <v>1</v>
      </c>
      <c r="C170" s="277" t="s">
        <v>407</v>
      </c>
      <c r="D170" s="278"/>
      <c r="E170" s="283" t="s">
        <v>408</v>
      </c>
      <c r="F170" s="264" t="s">
        <v>409</v>
      </c>
      <c r="G170" s="310"/>
    </row>
    <row r="171" spans="1:7" ht="12.75">
      <c r="A171" s="264"/>
      <c r="B171" s="264"/>
      <c r="C171" s="279"/>
      <c r="D171" s="280"/>
      <c r="E171" s="284"/>
      <c r="F171" s="264"/>
      <c r="G171" s="310"/>
    </row>
    <row r="172" spans="1:7" ht="21.75" customHeight="1">
      <c r="A172" s="264"/>
      <c r="B172" s="264"/>
      <c r="C172" s="281"/>
      <c r="D172" s="282"/>
      <c r="E172" s="285"/>
      <c r="F172" s="264"/>
      <c r="G172" s="310"/>
    </row>
    <row r="173" spans="1:7" ht="12.75">
      <c r="A173" s="163">
        <v>1</v>
      </c>
      <c r="B173" s="163">
        <v>2</v>
      </c>
      <c r="C173" s="286">
        <v>3</v>
      </c>
      <c r="D173" s="287"/>
      <c r="E173" s="165">
        <v>4</v>
      </c>
      <c r="F173" s="311">
        <v>5</v>
      </c>
      <c r="G173" s="311"/>
    </row>
    <row r="174" spans="1:7" ht="12.75">
      <c r="A174" s="163"/>
      <c r="B174" s="163"/>
      <c r="C174" s="288"/>
      <c r="D174" s="289"/>
      <c r="E174" s="163"/>
      <c r="F174" s="310">
        <f>SUM(C174*E174)</f>
        <v>0</v>
      </c>
      <c r="G174" s="310"/>
    </row>
    <row r="175" spans="1:7" ht="15">
      <c r="A175" s="307" t="s">
        <v>331</v>
      </c>
      <c r="B175" s="308"/>
      <c r="C175" s="290" t="s">
        <v>332</v>
      </c>
      <c r="D175" s="287"/>
      <c r="E175" s="161" t="s">
        <v>332</v>
      </c>
      <c r="F175" s="290" t="s">
        <v>332</v>
      </c>
      <c r="G175" s="287"/>
    </row>
    <row r="177" spans="2:7" ht="15">
      <c r="B177" s="316" t="s">
        <v>410</v>
      </c>
      <c r="C177" s="316"/>
      <c r="D177" s="316"/>
      <c r="E177" s="316"/>
      <c r="F177" s="316"/>
      <c r="G177" s="318"/>
    </row>
    <row r="178" spans="1:7" ht="12.75">
      <c r="A178" s="264" t="s">
        <v>315</v>
      </c>
      <c r="B178" s="264" t="s">
        <v>334</v>
      </c>
      <c r="C178" s="277" t="s">
        <v>411</v>
      </c>
      <c r="D178" s="278"/>
      <c r="E178" s="283" t="s">
        <v>412</v>
      </c>
      <c r="F178" s="264" t="s">
        <v>413</v>
      </c>
      <c r="G178" s="310"/>
    </row>
    <row r="179" spans="1:7" ht="12.75">
      <c r="A179" s="264"/>
      <c r="B179" s="264"/>
      <c r="C179" s="279"/>
      <c r="D179" s="280"/>
      <c r="E179" s="284"/>
      <c r="F179" s="264"/>
      <c r="G179" s="310"/>
    </row>
    <row r="180" spans="1:7" ht="12.75">
      <c r="A180" s="264"/>
      <c r="B180" s="264"/>
      <c r="C180" s="281"/>
      <c r="D180" s="282"/>
      <c r="E180" s="285"/>
      <c r="F180" s="264"/>
      <c r="G180" s="310"/>
    </row>
    <row r="181" spans="1:7" ht="12.75">
      <c r="A181" s="163">
        <v>1</v>
      </c>
      <c r="B181" s="163">
        <v>2</v>
      </c>
      <c r="C181" s="286">
        <v>3</v>
      </c>
      <c r="D181" s="287"/>
      <c r="E181" s="165">
        <v>4</v>
      </c>
      <c r="F181" s="311">
        <v>5</v>
      </c>
      <c r="G181" s="311"/>
    </row>
    <row r="182" spans="1:7" ht="38.25">
      <c r="A182" s="189">
        <v>1</v>
      </c>
      <c r="B182" s="182" t="s">
        <v>499</v>
      </c>
      <c r="C182" s="288"/>
      <c r="D182" s="289"/>
      <c r="E182" s="163"/>
      <c r="F182" s="336">
        <f>'Таблица 2.2'!D108</f>
        <v>0</v>
      </c>
      <c r="G182" s="337"/>
    </row>
    <row r="183" spans="1:7" ht="71.25" customHeight="1">
      <c r="A183" s="189">
        <v>2</v>
      </c>
      <c r="B183" s="182" t="s">
        <v>489</v>
      </c>
      <c r="C183" s="288"/>
      <c r="D183" s="289"/>
      <c r="E183" s="163"/>
      <c r="F183" s="336">
        <f>'Таблица 2.2'!H118</f>
        <v>486791</v>
      </c>
      <c r="G183" s="337"/>
    </row>
    <row r="184" spans="1:7" ht="15">
      <c r="A184" s="307" t="s">
        <v>331</v>
      </c>
      <c r="B184" s="308"/>
      <c r="C184" s="290" t="s">
        <v>332</v>
      </c>
      <c r="D184" s="287"/>
      <c r="E184" s="161" t="s">
        <v>332</v>
      </c>
      <c r="F184" s="319">
        <f>SUM(F182:G183)</f>
        <v>486791</v>
      </c>
      <c r="G184" s="320"/>
    </row>
    <row r="186" spans="2:7" ht="15">
      <c r="B186" s="321" t="s">
        <v>414</v>
      </c>
      <c r="C186" s="321"/>
      <c r="D186" s="321"/>
      <c r="E186" s="321"/>
      <c r="F186" s="321"/>
      <c r="G186" s="322"/>
    </row>
    <row r="187" spans="1:6" ht="12.75">
      <c r="A187" s="264" t="s">
        <v>315</v>
      </c>
      <c r="B187" s="264" t="s">
        <v>334</v>
      </c>
      <c r="C187" s="264" t="s">
        <v>415</v>
      </c>
      <c r="D187" s="264"/>
      <c r="E187" s="264" t="s">
        <v>416</v>
      </c>
      <c r="F187" s="310"/>
    </row>
    <row r="188" spans="1:6" ht="12.75">
      <c r="A188" s="264"/>
      <c r="B188" s="264"/>
      <c r="C188" s="264"/>
      <c r="D188" s="264"/>
      <c r="E188" s="264"/>
      <c r="F188" s="310"/>
    </row>
    <row r="189" spans="1:6" ht="12.75">
      <c r="A189" s="264"/>
      <c r="B189" s="264"/>
      <c r="C189" s="264"/>
      <c r="D189" s="264"/>
      <c r="E189" s="264"/>
      <c r="F189" s="310"/>
    </row>
    <row r="190" spans="1:6" ht="12.75">
      <c r="A190" s="163">
        <v>1</v>
      </c>
      <c r="B190" s="163">
        <v>2</v>
      </c>
      <c r="C190" s="286">
        <v>3</v>
      </c>
      <c r="D190" s="287"/>
      <c r="E190" s="311">
        <v>4</v>
      </c>
      <c r="F190" s="311"/>
    </row>
    <row r="191" spans="1:6" ht="25.5">
      <c r="A191" s="189">
        <v>1</v>
      </c>
      <c r="B191" s="182" t="s">
        <v>500</v>
      </c>
      <c r="C191" s="288"/>
      <c r="D191" s="289"/>
      <c r="E191" s="336">
        <f>'Таблица 2.2'!D109</f>
        <v>0</v>
      </c>
      <c r="F191" s="337"/>
    </row>
    <row r="192" spans="1:6" ht="15">
      <c r="A192" s="307" t="s">
        <v>331</v>
      </c>
      <c r="B192" s="308"/>
      <c r="C192" s="290" t="s">
        <v>332</v>
      </c>
      <c r="D192" s="287"/>
      <c r="E192" s="319">
        <f>SUM(E191)</f>
        <v>0</v>
      </c>
      <c r="F192" s="320"/>
    </row>
    <row r="194" spans="2:7" ht="34.5" customHeight="1">
      <c r="B194" s="326" t="s">
        <v>419</v>
      </c>
      <c r="C194" s="326"/>
      <c r="D194" s="326"/>
      <c r="E194" s="326"/>
      <c r="F194" s="326"/>
      <c r="G194" s="327"/>
    </row>
    <row r="195" spans="1:7" ht="12.75">
      <c r="A195" s="264" t="s">
        <v>315</v>
      </c>
      <c r="B195" s="264" t="s">
        <v>334</v>
      </c>
      <c r="C195" s="277" t="s">
        <v>420</v>
      </c>
      <c r="D195" s="278"/>
      <c r="E195" s="283" t="s">
        <v>421</v>
      </c>
      <c r="F195" s="264" t="s">
        <v>422</v>
      </c>
      <c r="G195" s="310"/>
    </row>
    <row r="196" spans="1:7" ht="12.75">
      <c r="A196" s="264"/>
      <c r="B196" s="264"/>
      <c r="C196" s="279"/>
      <c r="D196" s="280"/>
      <c r="E196" s="284"/>
      <c r="F196" s="264"/>
      <c r="G196" s="310"/>
    </row>
    <row r="197" spans="1:7" ht="20.25" customHeight="1">
      <c r="A197" s="264"/>
      <c r="B197" s="264"/>
      <c r="C197" s="281"/>
      <c r="D197" s="282"/>
      <c r="E197" s="285"/>
      <c r="F197" s="264"/>
      <c r="G197" s="310"/>
    </row>
    <row r="198" spans="1:7" ht="12.75">
      <c r="A198" s="163">
        <v>1</v>
      </c>
      <c r="B198" s="163">
        <v>2</v>
      </c>
      <c r="C198" s="286">
        <v>3</v>
      </c>
      <c r="D198" s="287"/>
      <c r="E198" s="165">
        <v>4</v>
      </c>
      <c r="F198" s="311">
        <v>5</v>
      </c>
      <c r="G198" s="311"/>
    </row>
    <row r="199" spans="1:7" ht="12.75">
      <c r="A199" s="163">
        <v>1</v>
      </c>
      <c r="B199" s="166" t="s">
        <v>425</v>
      </c>
      <c r="C199" s="288"/>
      <c r="D199" s="289"/>
      <c r="E199" s="168"/>
      <c r="F199" s="345">
        <f>'Таблица 2.2'!H113</f>
        <v>7000</v>
      </c>
      <c r="G199" s="345"/>
    </row>
    <row r="200" spans="1:7" ht="12.75">
      <c r="A200" s="167"/>
      <c r="B200" s="167"/>
      <c r="C200" s="328"/>
      <c r="D200" s="329"/>
      <c r="E200" s="168"/>
      <c r="F200" s="346"/>
      <c r="G200" s="347"/>
    </row>
    <row r="201" spans="1:7" ht="12.75">
      <c r="A201" s="167"/>
      <c r="B201" s="167"/>
      <c r="C201" s="328"/>
      <c r="D201" s="329"/>
      <c r="E201" s="168"/>
      <c r="F201" s="346"/>
      <c r="G201" s="347"/>
    </row>
    <row r="202" spans="1:7" ht="12.75">
      <c r="A202" s="167"/>
      <c r="B202" s="167"/>
      <c r="C202" s="328"/>
      <c r="D202" s="329"/>
      <c r="E202" s="168"/>
      <c r="F202" s="346"/>
      <c r="G202" s="347"/>
    </row>
    <row r="203" spans="1:7" ht="15">
      <c r="A203" s="307" t="s">
        <v>331</v>
      </c>
      <c r="B203" s="308"/>
      <c r="C203" s="290"/>
      <c r="D203" s="332"/>
      <c r="E203" s="169" t="s">
        <v>332</v>
      </c>
      <c r="F203" s="348">
        <f>SUM(F199:G202)</f>
        <v>7000</v>
      </c>
      <c r="G203" s="349"/>
    </row>
  </sheetData>
  <sheetProtection/>
  <mergeCells count="259">
    <mergeCell ref="C202:D202"/>
    <mergeCell ref="F202:G202"/>
    <mergeCell ref="A203:B203"/>
    <mergeCell ref="C203:D203"/>
    <mergeCell ref="F203:G203"/>
    <mergeCell ref="C199:D199"/>
    <mergeCell ref="F199:G199"/>
    <mergeCell ref="C200:D200"/>
    <mergeCell ref="F200:G200"/>
    <mergeCell ref="C201:D201"/>
    <mergeCell ref="F201:G201"/>
    <mergeCell ref="A195:A197"/>
    <mergeCell ref="B195:B197"/>
    <mergeCell ref="C195:D197"/>
    <mergeCell ref="E195:E197"/>
    <mergeCell ref="F195:G197"/>
    <mergeCell ref="C198:D198"/>
    <mergeCell ref="F198:G198"/>
    <mergeCell ref="C191:D191"/>
    <mergeCell ref="E191:F191"/>
    <mergeCell ref="A192:B192"/>
    <mergeCell ref="C192:D192"/>
    <mergeCell ref="E192:F192"/>
    <mergeCell ref="B194:G194"/>
    <mergeCell ref="B186:G186"/>
    <mergeCell ref="A187:A189"/>
    <mergeCell ref="B187:B189"/>
    <mergeCell ref="C187:D189"/>
    <mergeCell ref="E187:F189"/>
    <mergeCell ref="C190:D190"/>
    <mergeCell ref="E190:F190"/>
    <mergeCell ref="C181:D181"/>
    <mergeCell ref="F181:G181"/>
    <mergeCell ref="C182:D182"/>
    <mergeCell ref="F182:G182"/>
    <mergeCell ref="A184:B184"/>
    <mergeCell ref="C184:D184"/>
    <mergeCell ref="F184:G184"/>
    <mergeCell ref="C183:D183"/>
    <mergeCell ref="F183:G183"/>
    <mergeCell ref="B177:G177"/>
    <mergeCell ref="A178:A180"/>
    <mergeCell ref="B178:B180"/>
    <mergeCell ref="C178:D180"/>
    <mergeCell ref="E178:E180"/>
    <mergeCell ref="F178:G180"/>
    <mergeCell ref="C173:D173"/>
    <mergeCell ref="F173:G173"/>
    <mergeCell ref="C174:D174"/>
    <mergeCell ref="F174:G174"/>
    <mergeCell ref="A175:B175"/>
    <mergeCell ref="C175:D175"/>
    <mergeCell ref="F175:G175"/>
    <mergeCell ref="B169:F169"/>
    <mergeCell ref="A170:A172"/>
    <mergeCell ref="B170:B172"/>
    <mergeCell ref="C170:D172"/>
    <mergeCell ref="E170:E172"/>
    <mergeCell ref="F170:G172"/>
    <mergeCell ref="G162:H164"/>
    <mergeCell ref="C165:D165"/>
    <mergeCell ref="G165:H165"/>
    <mergeCell ref="C166:D166"/>
    <mergeCell ref="G166:H166"/>
    <mergeCell ref="A167:B167"/>
    <mergeCell ref="C167:D167"/>
    <mergeCell ref="G167:H167"/>
    <mergeCell ref="B161:F161"/>
    <mergeCell ref="A162:A164"/>
    <mergeCell ref="B162:B164"/>
    <mergeCell ref="C162:D164"/>
    <mergeCell ref="E162:E164"/>
    <mergeCell ref="F162:F164"/>
    <mergeCell ref="C157:D157"/>
    <mergeCell ref="F157:G157"/>
    <mergeCell ref="C158:D158"/>
    <mergeCell ref="F158:G158"/>
    <mergeCell ref="A159:B159"/>
    <mergeCell ref="C159:D159"/>
    <mergeCell ref="F159:G159"/>
    <mergeCell ref="B153:F153"/>
    <mergeCell ref="A154:A156"/>
    <mergeCell ref="B154:B156"/>
    <mergeCell ref="C154:D156"/>
    <mergeCell ref="E154:E156"/>
    <mergeCell ref="F154:G156"/>
    <mergeCell ref="G146:H148"/>
    <mergeCell ref="C149:D149"/>
    <mergeCell ref="G149:H149"/>
    <mergeCell ref="C150:D150"/>
    <mergeCell ref="G150:H150"/>
    <mergeCell ref="A151:B151"/>
    <mergeCell ref="C151:D151"/>
    <mergeCell ref="G151:H151"/>
    <mergeCell ref="A140:F140"/>
    <mergeCell ref="A142:F142"/>
    <mergeCell ref="A143:F143"/>
    <mergeCell ref="B145:F145"/>
    <mergeCell ref="A146:A148"/>
    <mergeCell ref="B146:B148"/>
    <mergeCell ref="C146:D148"/>
    <mergeCell ref="E146:E148"/>
    <mergeCell ref="F146:F148"/>
    <mergeCell ref="C135:D135"/>
    <mergeCell ref="F135:G135"/>
    <mergeCell ref="C136:D136"/>
    <mergeCell ref="F136:G136"/>
    <mergeCell ref="A137:B137"/>
    <mergeCell ref="C137:D137"/>
    <mergeCell ref="F137:G137"/>
    <mergeCell ref="A127:F127"/>
    <mergeCell ref="A129:F129"/>
    <mergeCell ref="A130:F130"/>
    <mergeCell ref="A132:A134"/>
    <mergeCell ref="B132:B134"/>
    <mergeCell ref="C132:D134"/>
    <mergeCell ref="E132:E134"/>
    <mergeCell ref="F132:G134"/>
    <mergeCell ref="C122:D122"/>
    <mergeCell ref="F122:G122"/>
    <mergeCell ref="C123:D123"/>
    <mergeCell ref="F123:G123"/>
    <mergeCell ref="A124:B124"/>
    <mergeCell ref="C124:D124"/>
    <mergeCell ref="F124:G124"/>
    <mergeCell ref="A114:F114"/>
    <mergeCell ref="A116:F116"/>
    <mergeCell ref="A117:F117"/>
    <mergeCell ref="A119:A121"/>
    <mergeCell ref="B119:B121"/>
    <mergeCell ref="C119:D121"/>
    <mergeCell ref="E119:E121"/>
    <mergeCell ref="F119:G121"/>
    <mergeCell ref="C108:D108"/>
    <mergeCell ref="F108:G108"/>
    <mergeCell ref="C109:D109"/>
    <mergeCell ref="F109:G109"/>
    <mergeCell ref="A111:B111"/>
    <mergeCell ref="C111:D111"/>
    <mergeCell ref="F111:G111"/>
    <mergeCell ref="C110:D110"/>
    <mergeCell ref="F110:G110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88:D88"/>
    <mergeCell ref="C89:D89"/>
    <mergeCell ref="A90:B90"/>
    <mergeCell ref="C90:D90"/>
    <mergeCell ref="A93:C93"/>
    <mergeCell ref="A94:F97"/>
    <mergeCell ref="B80:G80"/>
    <mergeCell ref="A82:F82"/>
    <mergeCell ref="A83:F83"/>
    <mergeCell ref="A85:A87"/>
    <mergeCell ref="B85:B87"/>
    <mergeCell ref="C85:D87"/>
    <mergeCell ref="E85:E87"/>
    <mergeCell ref="F85:F87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6:A67"/>
    <mergeCell ref="B66:D67"/>
    <mergeCell ref="E66:F67"/>
    <mergeCell ref="G66:G67"/>
    <mergeCell ref="A68:A69"/>
    <mergeCell ref="B68:D69"/>
    <mergeCell ref="E68:F69"/>
    <mergeCell ref="G68:G6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56:A57"/>
    <mergeCell ref="B56:D57"/>
    <mergeCell ref="E56:F57"/>
    <mergeCell ref="G56:G57"/>
    <mergeCell ref="A58:A59"/>
    <mergeCell ref="B58:D59"/>
    <mergeCell ref="E58:F59"/>
    <mergeCell ref="G58:G5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46:A48"/>
    <mergeCell ref="B46:D48"/>
    <mergeCell ref="E46:F48"/>
    <mergeCell ref="G46:G48"/>
    <mergeCell ref="B49:D49"/>
    <mergeCell ref="E49:F49"/>
    <mergeCell ref="G36:G38"/>
    <mergeCell ref="C39:D39"/>
    <mergeCell ref="C40:D40"/>
    <mergeCell ref="A41:B41"/>
    <mergeCell ref="C41:D41"/>
    <mergeCell ref="B44:G44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C24:H24"/>
    <mergeCell ref="A26:A28"/>
    <mergeCell ref="B26:B28"/>
    <mergeCell ref="C26:D28"/>
    <mergeCell ref="E26:E28"/>
    <mergeCell ref="F26:F28"/>
    <mergeCell ref="G26:G28"/>
    <mergeCell ref="I16:I18"/>
    <mergeCell ref="J16:J18"/>
    <mergeCell ref="K16:K18"/>
    <mergeCell ref="D17:D18"/>
    <mergeCell ref="E17:G17"/>
    <mergeCell ref="A21:B21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2.7109375" style="154" customWidth="1"/>
    <col min="2" max="2" width="15.140625" style="154" customWidth="1"/>
    <col min="3" max="10" width="12.7109375" style="154" customWidth="1"/>
    <col min="11" max="16384" width="9.140625" style="154" customWidth="1"/>
  </cols>
  <sheetData>
    <row r="1" spans="3:9" ht="12.75">
      <c r="C1" s="258" t="s">
        <v>511</v>
      </c>
      <c r="D1" s="258"/>
      <c r="E1" s="258"/>
      <c r="F1" s="258"/>
      <c r="G1" s="258"/>
      <c r="H1" s="258"/>
      <c r="I1" s="258"/>
    </row>
    <row r="2" spans="3:9" ht="12.75">
      <c r="C2" s="258"/>
      <c r="D2" s="258"/>
      <c r="E2" s="258"/>
      <c r="F2" s="258"/>
      <c r="G2" s="258"/>
      <c r="H2" s="258"/>
      <c r="I2" s="258"/>
    </row>
    <row r="3" spans="3:9" ht="12.75">
      <c r="C3" s="258"/>
      <c r="D3" s="258"/>
      <c r="E3" s="258"/>
      <c r="F3" s="258"/>
      <c r="G3" s="258"/>
      <c r="H3" s="258"/>
      <c r="I3" s="258"/>
    </row>
    <row r="4" spans="3:9" ht="12.75">
      <c r="C4" s="258"/>
      <c r="D4" s="258"/>
      <c r="E4" s="258"/>
      <c r="F4" s="258"/>
      <c r="G4" s="258"/>
      <c r="H4" s="258"/>
      <c r="I4" s="258"/>
    </row>
    <row r="6" spans="4:7" ht="15">
      <c r="D6" s="259" t="s">
        <v>311</v>
      </c>
      <c r="E6" s="259"/>
      <c r="F6" s="259"/>
      <c r="G6" s="259"/>
    </row>
    <row r="9" spans="4:7" ht="15">
      <c r="D9" s="260" t="s">
        <v>312</v>
      </c>
      <c r="E9" s="260"/>
      <c r="F9" s="260"/>
      <c r="G9" s="260"/>
    </row>
    <row r="11" spans="3:10" ht="15">
      <c r="C11" s="261" t="s">
        <v>431</v>
      </c>
      <c r="D11" s="261"/>
      <c r="E11" s="261"/>
      <c r="F11" s="261"/>
      <c r="G11" s="261"/>
      <c r="H11" s="261"/>
      <c r="I11" s="262"/>
      <c r="J11" s="262"/>
    </row>
    <row r="14" spans="1:9" ht="15">
      <c r="A14" s="259" t="s">
        <v>314</v>
      </c>
      <c r="B14" s="263"/>
      <c r="C14" s="263"/>
      <c r="D14" s="263"/>
      <c r="E14" s="263"/>
      <c r="F14" s="263"/>
      <c r="G14" s="263"/>
      <c r="I14" s="174"/>
    </row>
    <row r="16" spans="1:10" ht="15" customHeight="1">
      <c r="A16" s="264" t="s">
        <v>315</v>
      </c>
      <c r="B16" s="264" t="s">
        <v>316</v>
      </c>
      <c r="C16" s="264" t="s">
        <v>317</v>
      </c>
      <c r="D16" s="266" t="s">
        <v>318</v>
      </c>
      <c r="E16" s="267"/>
      <c r="F16" s="267"/>
      <c r="G16" s="268"/>
      <c r="H16" s="264" t="s">
        <v>319</v>
      </c>
      <c r="I16" s="264" t="s">
        <v>320</v>
      </c>
      <c r="J16" s="269" t="s">
        <v>432</v>
      </c>
    </row>
    <row r="17" spans="1:10" ht="15">
      <c r="A17" s="265"/>
      <c r="B17" s="265"/>
      <c r="C17" s="265"/>
      <c r="D17" s="270" t="s">
        <v>23</v>
      </c>
      <c r="E17" s="271" t="s">
        <v>6</v>
      </c>
      <c r="F17" s="272"/>
      <c r="G17" s="273"/>
      <c r="H17" s="264"/>
      <c r="I17" s="264"/>
      <c r="J17" s="269"/>
    </row>
    <row r="18" spans="1:10" ht="120" customHeight="1">
      <c r="A18" s="265"/>
      <c r="B18" s="265"/>
      <c r="C18" s="265"/>
      <c r="D18" s="270"/>
      <c r="E18" s="171" t="s">
        <v>323</v>
      </c>
      <c r="F18" s="171" t="s">
        <v>324</v>
      </c>
      <c r="G18" s="171" t="s">
        <v>325</v>
      </c>
      <c r="H18" s="264"/>
      <c r="I18" s="264"/>
      <c r="J18" s="269"/>
    </row>
    <row r="19" spans="1:10" ht="15">
      <c r="A19" s="156">
        <v>1</v>
      </c>
      <c r="B19" s="156">
        <v>2</v>
      </c>
      <c r="C19" s="156">
        <v>3</v>
      </c>
      <c r="D19" s="156">
        <v>4</v>
      </c>
      <c r="E19" s="156">
        <v>5</v>
      </c>
      <c r="F19" s="156">
        <v>6</v>
      </c>
      <c r="G19" s="156">
        <v>7</v>
      </c>
      <c r="H19" s="156">
        <v>8</v>
      </c>
      <c r="I19" s="156">
        <v>9</v>
      </c>
      <c r="J19" s="156">
        <v>11</v>
      </c>
    </row>
    <row r="20" spans="1:10" ht="27.75" customHeight="1">
      <c r="A20" s="156"/>
      <c r="B20" s="173"/>
      <c r="C20" s="156"/>
      <c r="D20" s="156">
        <f>E20+F20+G20</f>
        <v>0</v>
      </c>
      <c r="E20" s="156"/>
      <c r="F20" s="156"/>
      <c r="G20" s="156"/>
      <c r="H20" s="156">
        <v>0</v>
      </c>
      <c r="I20" s="156"/>
      <c r="J20" s="156"/>
    </row>
    <row r="21" spans="1:10" ht="15">
      <c r="A21" s="274" t="s">
        <v>331</v>
      </c>
      <c r="B21" s="275"/>
      <c r="C21" s="160">
        <f>SUM(C20:C20)</f>
        <v>0</v>
      </c>
      <c r="D21" s="156"/>
      <c r="E21" s="161" t="s">
        <v>332</v>
      </c>
      <c r="F21" s="161" t="s">
        <v>332</v>
      </c>
      <c r="G21" s="161" t="s">
        <v>332</v>
      </c>
      <c r="H21" s="161" t="s">
        <v>332</v>
      </c>
      <c r="I21" s="161" t="s">
        <v>332</v>
      </c>
      <c r="J21" s="156"/>
    </row>
    <row r="24" spans="3:8" ht="30.75" customHeight="1">
      <c r="C24" s="276" t="s">
        <v>333</v>
      </c>
      <c r="D24" s="276"/>
      <c r="E24" s="276"/>
      <c r="F24" s="276"/>
      <c r="G24" s="276"/>
      <c r="H24" s="276"/>
    </row>
    <row r="26" spans="1:7" ht="12.75">
      <c r="A26" s="264" t="s">
        <v>315</v>
      </c>
      <c r="B26" s="264" t="s">
        <v>334</v>
      </c>
      <c r="C26" s="277" t="s">
        <v>335</v>
      </c>
      <c r="D26" s="278"/>
      <c r="E26" s="283" t="s">
        <v>336</v>
      </c>
      <c r="F26" s="283" t="s">
        <v>337</v>
      </c>
      <c r="G26" s="283" t="s">
        <v>338</v>
      </c>
    </row>
    <row r="27" spans="1:7" ht="12.75">
      <c r="A27" s="264"/>
      <c r="B27" s="264"/>
      <c r="C27" s="279"/>
      <c r="D27" s="280"/>
      <c r="E27" s="284"/>
      <c r="F27" s="284"/>
      <c r="G27" s="284"/>
    </row>
    <row r="28" spans="1:7" ht="23.25" customHeight="1">
      <c r="A28" s="264"/>
      <c r="B28" s="264"/>
      <c r="C28" s="281"/>
      <c r="D28" s="282"/>
      <c r="E28" s="285"/>
      <c r="F28" s="285"/>
      <c r="G28" s="285"/>
    </row>
    <row r="29" spans="1:7" ht="12.75">
      <c r="A29" s="163">
        <v>1</v>
      </c>
      <c r="B29" s="163">
        <v>2</v>
      </c>
      <c r="C29" s="286">
        <v>3</v>
      </c>
      <c r="D29" s="287"/>
      <c r="E29" s="163">
        <v>4</v>
      </c>
      <c r="F29" s="163">
        <v>5</v>
      </c>
      <c r="G29" s="163">
        <v>6</v>
      </c>
    </row>
    <row r="30" spans="1:7" ht="26.25" customHeight="1">
      <c r="A30" s="163"/>
      <c r="B30" s="163"/>
      <c r="C30" s="288"/>
      <c r="D30" s="289"/>
      <c r="E30" s="163"/>
      <c r="F30" s="163"/>
      <c r="G30" s="163">
        <f>C30*D30*E30</f>
        <v>0</v>
      </c>
    </row>
    <row r="31" spans="1:7" ht="15">
      <c r="A31" s="274" t="s">
        <v>331</v>
      </c>
      <c r="B31" s="275"/>
      <c r="C31" s="290" t="s">
        <v>332</v>
      </c>
      <c r="D31" s="287"/>
      <c r="E31" s="156" t="s">
        <v>332</v>
      </c>
      <c r="F31" s="156" t="s">
        <v>332</v>
      </c>
      <c r="G31" s="156">
        <f>SUM(G30)</f>
        <v>0</v>
      </c>
    </row>
    <row r="34" spans="3:8" ht="15">
      <c r="C34" s="291" t="s">
        <v>339</v>
      </c>
      <c r="D34" s="291"/>
      <c r="E34" s="291"/>
      <c r="F34" s="291"/>
      <c r="G34" s="291"/>
      <c r="H34" s="291"/>
    </row>
    <row r="36" spans="1:7" ht="12.75">
      <c r="A36" s="264" t="s">
        <v>315</v>
      </c>
      <c r="B36" s="264" t="s">
        <v>334</v>
      </c>
      <c r="C36" s="277" t="s">
        <v>340</v>
      </c>
      <c r="D36" s="278"/>
      <c r="E36" s="283" t="s">
        <v>341</v>
      </c>
      <c r="F36" s="283" t="s">
        <v>342</v>
      </c>
      <c r="G36" s="283" t="s">
        <v>338</v>
      </c>
    </row>
    <row r="37" spans="1:7" ht="12.75">
      <c r="A37" s="264"/>
      <c r="B37" s="264"/>
      <c r="C37" s="279"/>
      <c r="D37" s="280"/>
      <c r="E37" s="284"/>
      <c r="F37" s="284"/>
      <c r="G37" s="284"/>
    </row>
    <row r="38" spans="1:7" ht="21.75" customHeight="1">
      <c r="A38" s="264"/>
      <c r="B38" s="264"/>
      <c r="C38" s="281"/>
      <c r="D38" s="282"/>
      <c r="E38" s="285"/>
      <c r="F38" s="285"/>
      <c r="G38" s="285"/>
    </row>
    <row r="39" spans="1:7" ht="12.75">
      <c r="A39" s="163">
        <v>1</v>
      </c>
      <c r="B39" s="163">
        <v>2</v>
      </c>
      <c r="C39" s="286">
        <v>3</v>
      </c>
      <c r="D39" s="287"/>
      <c r="E39" s="163">
        <v>4</v>
      </c>
      <c r="F39" s="163">
        <v>5</v>
      </c>
      <c r="G39" s="163">
        <v>6</v>
      </c>
    </row>
    <row r="40" spans="1:7" ht="12.75">
      <c r="A40" s="163"/>
      <c r="B40" s="163"/>
      <c r="C40" s="288"/>
      <c r="D40" s="289"/>
      <c r="E40" s="163"/>
      <c r="F40" s="163"/>
      <c r="G40" s="163">
        <f>C40*D40*E40</f>
        <v>0</v>
      </c>
    </row>
    <row r="41" spans="1:7" ht="15">
      <c r="A41" s="274" t="s">
        <v>331</v>
      </c>
      <c r="B41" s="275"/>
      <c r="C41" s="290" t="s">
        <v>332</v>
      </c>
      <c r="D41" s="287"/>
      <c r="E41" s="156" t="s">
        <v>332</v>
      </c>
      <c r="F41" s="156" t="s">
        <v>332</v>
      </c>
      <c r="G41" s="156">
        <f>SUM(G40)</f>
        <v>0</v>
      </c>
    </row>
    <row r="44" spans="2:7" ht="60" customHeight="1">
      <c r="B44" s="259" t="s">
        <v>343</v>
      </c>
      <c r="C44" s="263"/>
      <c r="D44" s="263"/>
      <c r="E44" s="263"/>
      <c r="F44" s="263"/>
      <c r="G44" s="263"/>
    </row>
    <row r="46" spans="1:7" ht="12.75">
      <c r="A46" s="264" t="s">
        <v>315</v>
      </c>
      <c r="B46" s="264" t="s">
        <v>344</v>
      </c>
      <c r="C46" s="264"/>
      <c r="D46" s="264"/>
      <c r="E46" s="264" t="s">
        <v>345</v>
      </c>
      <c r="F46" s="264"/>
      <c r="G46" s="264" t="s">
        <v>346</v>
      </c>
    </row>
    <row r="47" spans="1:7" ht="12.75">
      <c r="A47" s="264"/>
      <c r="B47" s="264"/>
      <c r="C47" s="264"/>
      <c r="D47" s="264"/>
      <c r="E47" s="264"/>
      <c r="F47" s="264"/>
      <c r="G47" s="264"/>
    </row>
    <row r="48" spans="1:7" ht="29.25" customHeight="1">
      <c r="A48" s="264"/>
      <c r="B48" s="264"/>
      <c r="C48" s="264"/>
      <c r="D48" s="264"/>
      <c r="E48" s="264"/>
      <c r="F48" s="264"/>
      <c r="G48" s="264"/>
    </row>
    <row r="49" spans="1:7" ht="15">
      <c r="A49" s="172">
        <v>1</v>
      </c>
      <c r="B49" s="264">
        <v>2</v>
      </c>
      <c r="C49" s="264"/>
      <c r="D49" s="264"/>
      <c r="E49" s="264">
        <v>3</v>
      </c>
      <c r="F49" s="264"/>
      <c r="G49" s="172">
        <v>4</v>
      </c>
    </row>
    <row r="50" spans="1:7" ht="12.75">
      <c r="A50" s="264">
        <v>1</v>
      </c>
      <c r="B50" s="264" t="s">
        <v>347</v>
      </c>
      <c r="C50" s="270"/>
      <c r="D50" s="270"/>
      <c r="E50" s="264" t="s">
        <v>332</v>
      </c>
      <c r="F50" s="270"/>
      <c r="G50" s="264">
        <f>SUM(G52+G56+G58)</f>
        <v>0</v>
      </c>
    </row>
    <row r="51" spans="1:7" ht="22.5" customHeight="1">
      <c r="A51" s="270"/>
      <c r="B51" s="270"/>
      <c r="C51" s="270"/>
      <c r="D51" s="270"/>
      <c r="E51" s="270"/>
      <c r="F51" s="270"/>
      <c r="G51" s="270"/>
    </row>
    <row r="52" spans="1:7" ht="12.75">
      <c r="A52" s="292" t="s">
        <v>348</v>
      </c>
      <c r="B52" s="293" t="s">
        <v>6</v>
      </c>
      <c r="C52" s="293"/>
      <c r="D52" s="293"/>
      <c r="E52" s="293"/>
      <c r="F52" s="293"/>
      <c r="G52" s="293"/>
    </row>
    <row r="53" spans="1:7" ht="12.75">
      <c r="A53" s="292"/>
      <c r="B53" s="293"/>
      <c r="C53" s="293"/>
      <c r="D53" s="293"/>
      <c r="E53" s="293"/>
      <c r="F53" s="293"/>
      <c r="G53" s="293"/>
    </row>
    <row r="54" spans="1:7" ht="12.75">
      <c r="A54" s="292"/>
      <c r="B54" s="293" t="s">
        <v>349</v>
      </c>
      <c r="C54" s="293"/>
      <c r="D54" s="293"/>
      <c r="E54" s="293"/>
      <c r="F54" s="293"/>
      <c r="G54" s="293"/>
    </row>
    <row r="55" spans="1:7" ht="12.75">
      <c r="A55" s="292"/>
      <c r="B55" s="293"/>
      <c r="C55" s="293"/>
      <c r="D55" s="293"/>
      <c r="E55" s="293"/>
      <c r="F55" s="293"/>
      <c r="G55" s="293"/>
    </row>
    <row r="56" spans="1:7" ht="12.75">
      <c r="A56" s="294" t="s">
        <v>350</v>
      </c>
      <c r="B56" s="293" t="s">
        <v>351</v>
      </c>
      <c r="C56" s="293"/>
      <c r="D56" s="293"/>
      <c r="E56" s="293"/>
      <c r="F56" s="293"/>
      <c r="G56" s="296">
        <v>0</v>
      </c>
    </row>
    <row r="57" spans="1:7" ht="12.75">
      <c r="A57" s="295"/>
      <c r="B57" s="293"/>
      <c r="C57" s="293"/>
      <c r="D57" s="293"/>
      <c r="E57" s="293"/>
      <c r="F57" s="293"/>
      <c r="G57" s="296"/>
    </row>
    <row r="58" spans="1:7" ht="12.75">
      <c r="A58" s="294" t="s">
        <v>352</v>
      </c>
      <c r="B58" s="293" t="s">
        <v>353</v>
      </c>
      <c r="C58" s="293"/>
      <c r="D58" s="293"/>
      <c r="E58" s="293"/>
      <c r="F58" s="293"/>
      <c r="G58" s="296">
        <v>0</v>
      </c>
    </row>
    <row r="59" spans="1:7" ht="55.5" customHeight="1">
      <c r="A59" s="295"/>
      <c r="B59" s="293"/>
      <c r="C59" s="293"/>
      <c r="D59" s="293"/>
      <c r="E59" s="293"/>
      <c r="F59" s="293"/>
      <c r="G59" s="296"/>
    </row>
    <row r="60" spans="1:7" ht="12.75">
      <c r="A60" s="294" t="s">
        <v>354</v>
      </c>
      <c r="B60" s="293" t="s">
        <v>355</v>
      </c>
      <c r="C60" s="293"/>
      <c r="D60" s="293"/>
      <c r="E60" s="277" t="s">
        <v>332</v>
      </c>
      <c r="F60" s="278"/>
      <c r="G60" s="296">
        <f>G62+G70+G72</f>
        <v>0</v>
      </c>
    </row>
    <row r="61" spans="1:7" ht="32.25" customHeight="1">
      <c r="A61" s="295"/>
      <c r="B61" s="293"/>
      <c r="C61" s="293"/>
      <c r="D61" s="293"/>
      <c r="E61" s="281"/>
      <c r="F61" s="282"/>
      <c r="G61" s="296"/>
    </row>
    <row r="62" spans="1:7" ht="12.75">
      <c r="A62" s="292" t="s">
        <v>356</v>
      </c>
      <c r="B62" s="293" t="s">
        <v>6</v>
      </c>
      <c r="C62" s="293"/>
      <c r="D62" s="293"/>
      <c r="E62" s="293"/>
      <c r="F62" s="293"/>
      <c r="G62" s="293"/>
    </row>
    <row r="63" spans="1:7" ht="12.75">
      <c r="A63" s="292"/>
      <c r="B63" s="293"/>
      <c r="C63" s="293"/>
      <c r="D63" s="293"/>
      <c r="E63" s="293"/>
      <c r="F63" s="293"/>
      <c r="G63" s="293"/>
    </row>
    <row r="64" spans="1:7" ht="12.75">
      <c r="A64" s="292"/>
      <c r="B64" s="293" t="s">
        <v>357</v>
      </c>
      <c r="C64" s="293"/>
      <c r="D64" s="293"/>
      <c r="E64" s="293"/>
      <c r="F64" s="293"/>
      <c r="G64" s="293"/>
    </row>
    <row r="65" spans="1:7" ht="36" customHeight="1">
      <c r="A65" s="292"/>
      <c r="B65" s="293"/>
      <c r="C65" s="293"/>
      <c r="D65" s="293"/>
      <c r="E65" s="293"/>
      <c r="F65" s="293"/>
      <c r="G65" s="293"/>
    </row>
    <row r="66" spans="1:7" ht="12.75">
      <c r="A66" s="297" t="s">
        <v>358</v>
      </c>
      <c r="B66" s="293" t="s">
        <v>359</v>
      </c>
      <c r="C66" s="293"/>
      <c r="D66" s="293"/>
      <c r="E66" s="277" t="s">
        <v>332</v>
      </c>
      <c r="F66" s="278"/>
      <c r="G66" s="296">
        <v>0</v>
      </c>
    </row>
    <row r="67" spans="1:7" ht="34.5" customHeight="1">
      <c r="A67" s="298"/>
      <c r="B67" s="293"/>
      <c r="C67" s="293"/>
      <c r="D67" s="293"/>
      <c r="E67" s="281"/>
      <c r="F67" s="282"/>
      <c r="G67" s="296"/>
    </row>
    <row r="68" spans="1:7" ht="12.75">
      <c r="A68" s="297" t="s">
        <v>360</v>
      </c>
      <c r="B68" s="264">
        <v>2</v>
      </c>
      <c r="C68" s="264"/>
      <c r="D68" s="264"/>
      <c r="E68" s="277">
        <v>3</v>
      </c>
      <c r="F68" s="278"/>
      <c r="G68" s="299">
        <v>4</v>
      </c>
    </row>
    <row r="69" spans="1:7" ht="12.75">
      <c r="A69" s="298"/>
      <c r="B69" s="264"/>
      <c r="C69" s="264"/>
      <c r="D69" s="264"/>
      <c r="E69" s="281"/>
      <c r="F69" s="282"/>
      <c r="G69" s="299"/>
    </row>
    <row r="70" spans="1:7" ht="12.75">
      <c r="A70" s="297" t="s">
        <v>361</v>
      </c>
      <c r="B70" s="293" t="s">
        <v>362</v>
      </c>
      <c r="C70" s="293"/>
      <c r="D70" s="293"/>
      <c r="E70" s="277"/>
      <c r="F70" s="278"/>
      <c r="G70" s="296"/>
    </row>
    <row r="71" spans="1:7" ht="44.25" customHeight="1">
      <c r="A71" s="298"/>
      <c r="B71" s="293"/>
      <c r="C71" s="293"/>
      <c r="D71" s="293"/>
      <c r="E71" s="281"/>
      <c r="F71" s="282"/>
      <c r="G71" s="296"/>
    </row>
    <row r="72" spans="1:7" ht="12.75">
      <c r="A72" s="297" t="s">
        <v>363</v>
      </c>
      <c r="B72" s="293" t="s">
        <v>364</v>
      </c>
      <c r="C72" s="293"/>
      <c r="D72" s="293"/>
      <c r="E72" s="277"/>
      <c r="F72" s="278"/>
      <c r="G72" s="296">
        <v>0</v>
      </c>
    </row>
    <row r="73" spans="1:7" ht="51.75" customHeight="1">
      <c r="A73" s="298"/>
      <c r="B73" s="293"/>
      <c r="C73" s="293"/>
      <c r="D73" s="293"/>
      <c r="E73" s="281"/>
      <c r="F73" s="282"/>
      <c r="G73" s="296"/>
    </row>
    <row r="74" spans="1:7" ht="12.75">
      <c r="A74" s="297" t="s">
        <v>365</v>
      </c>
      <c r="B74" s="293" t="s">
        <v>366</v>
      </c>
      <c r="C74" s="293"/>
      <c r="D74" s="293"/>
      <c r="E74" s="277"/>
      <c r="F74" s="278"/>
      <c r="G74" s="296"/>
    </row>
    <row r="75" spans="1:7" ht="35.25" customHeight="1">
      <c r="A75" s="298"/>
      <c r="B75" s="293"/>
      <c r="C75" s="293"/>
      <c r="D75" s="293"/>
      <c r="E75" s="281"/>
      <c r="F75" s="282"/>
      <c r="G75" s="296"/>
    </row>
    <row r="76" spans="1:7" ht="12.75">
      <c r="A76" s="297"/>
      <c r="B76" s="300" t="s">
        <v>331</v>
      </c>
      <c r="C76" s="301"/>
      <c r="D76" s="302"/>
      <c r="E76" s="277" t="s">
        <v>332</v>
      </c>
      <c r="F76" s="278"/>
      <c r="G76" s="296">
        <f>G50+G60+G74</f>
        <v>0</v>
      </c>
    </row>
    <row r="77" spans="1:7" ht="12.75">
      <c r="A77" s="298"/>
      <c r="B77" s="303"/>
      <c r="C77" s="304"/>
      <c r="D77" s="305"/>
      <c r="E77" s="281"/>
      <c r="F77" s="282"/>
      <c r="G77" s="296"/>
    </row>
    <row r="80" spans="2:7" ht="15">
      <c r="B80" s="259" t="s">
        <v>367</v>
      </c>
      <c r="C80" s="259"/>
      <c r="D80" s="259"/>
      <c r="E80" s="259"/>
      <c r="F80" s="259"/>
      <c r="G80" s="263"/>
    </row>
    <row r="82" spans="1:6" ht="15">
      <c r="A82" s="306" t="s">
        <v>368</v>
      </c>
      <c r="B82" s="306"/>
      <c r="C82" s="306"/>
      <c r="D82" s="306"/>
      <c r="E82" s="306"/>
      <c r="F82" s="306"/>
    </row>
    <row r="83" spans="1:6" ht="15">
      <c r="A83" s="306" t="s">
        <v>369</v>
      </c>
      <c r="B83" s="262"/>
      <c r="C83" s="262"/>
      <c r="D83" s="262"/>
      <c r="E83" s="262"/>
      <c r="F83" s="262"/>
    </row>
    <row r="85" spans="1:6" ht="12.75">
      <c r="A85" s="264" t="s">
        <v>315</v>
      </c>
      <c r="B85" s="264" t="s">
        <v>334</v>
      </c>
      <c r="C85" s="277" t="s">
        <v>370</v>
      </c>
      <c r="D85" s="278"/>
      <c r="E85" s="283" t="s">
        <v>371</v>
      </c>
      <c r="F85" s="283" t="s">
        <v>372</v>
      </c>
    </row>
    <row r="86" spans="1:6" ht="12.75">
      <c r="A86" s="264"/>
      <c r="B86" s="264"/>
      <c r="C86" s="279"/>
      <c r="D86" s="280"/>
      <c r="E86" s="284"/>
      <c r="F86" s="284"/>
    </row>
    <row r="87" spans="1:6" ht="12.75">
      <c r="A87" s="264"/>
      <c r="B87" s="264"/>
      <c r="C87" s="281"/>
      <c r="D87" s="282"/>
      <c r="E87" s="285"/>
      <c r="F87" s="285"/>
    </row>
    <row r="88" spans="1:6" ht="12.75">
      <c r="A88" s="163">
        <v>1</v>
      </c>
      <c r="B88" s="163">
        <v>2</v>
      </c>
      <c r="C88" s="286">
        <v>3</v>
      </c>
      <c r="D88" s="287"/>
      <c r="E88" s="163">
        <v>4</v>
      </c>
      <c r="F88" s="163">
        <v>5</v>
      </c>
    </row>
    <row r="89" spans="1:6" ht="12.75">
      <c r="A89" s="163"/>
      <c r="B89" s="163"/>
      <c r="C89" s="288"/>
      <c r="D89" s="289"/>
      <c r="E89" s="163"/>
      <c r="F89" s="163">
        <f>C89*E89</f>
        <v>0</v>
      </c>
    </row>
    <row r="90" spans="1:6" ht="15">
      <c r="A90" s="307" t="s">
        <v>331</v>
      </c>
      <c r="B90" s="308"/>
      <c r="C90" s="290" t="s">
        <v>332</v>
      </c>
      <c r="D90" s="287"/>
      <c r="E90" s="161" t="s">
        <v>332</v>
      </c>
      <c r="F90" s="156">
        <f>SUM(F89)</f>
        <v>0</v>
      </c>
    </row>
    <row r="93" spans="1:3" ht="12.75">
      <c r="A93" s="263" t="s">
        <v>373</v>
      </c>
      <c r="B93" s="263"/>
      <c r="C93" s="263"/>
    </row>
    <row r="94" spans="1:6" ht="12.75">
      <c r="A94" s="309" t="s">
        <v>374</v>
      </c>
      <c r="B94" s="309"/>
      <c r="C94" s="309"/>
      <c r="D94" s="309"/>
      <c r="E94" s="309"/>
      <c r="F94" s="309"/>
    </row>
    <row r="95" spans="1:6" ht="12.75">
      <c r="A95" s="309"/>
      <c r="B95" s="309"/>
      <c r="C95" s="309"/>
      <c r="D95" s="309"/>
      <c r="E95" s="309"/>
      <c r="F95" s="309"/>
    </row>
    <row r="96" spans="1:6" ht="12.75">
      <c r="A96" s="309"/>
      <c r="B96" s="309"/>
      <c r="C96" s="309"/>
      <c r="D96" s="309"/>
      <c r="E96" s="309"/>
      <c r="F96" s="309"/>
    </row>
    <row r="97" spans="1:6" ht="12.75">
      <c r="A97" s="309"/>
      <c r="B97" s="309"/>
      <c r="C97" s="309"/>
      <c r="D97" s="309"/>
      <c r="E97" s="309"/>
      <c r="F97" s="309"/>
    </row>
    <row r="100" spans="2:7" ht="15">
      <c r="B100" s="259" t="s">
        <v>375</v>
      </c>
      <c r="C100" s="259"/>
      <c r="D100" s="259"/>
      <c r="E100" s="259"/>
      <c r="F100" s="259"/>
      <c r="G100" s="263"/>
    </row>
    <row r="102" spans="1:6" ht="15">
      <c r="A102" s="306" t="s">
        <v>376</v>
      </c>
      <c r="B102" s="306"/>
      <c r="C102" s="306"/>
      <c r="D102" s="306"/>
      <c r="E102" s="306"/>
      <c r="F102" s="306"/>
    </row>
    <row r="103" spans="1:6" ht="15">
      <c r="A103" s="306" t="s">
        <v>377</v>
      </c>
      <c r="B103" s="262"/>
      <c r="C103" s="262"/>
      <c r="D103" s="262"/>
      <c r="E103" s="262"/>
      <c r="F103" s="262"/>
    </row>
    <row r="105" spans="1:7" ht="12.75">
      <c r="A105" s="264" t="s">
        <v>315</v>
      </c>
      <c r="B105" s="264" t="s">
        <v>334</v>
      </c>
      <c r="C105" s="277" t="s">
        <v>378</v>
      </c>
      <c r="D105" s="278"/>
      <c r="E105" s="283" t="s">
        <v>379</v>
      </c>
      <c r="F105" s="264" t="s">
        <v>380</v>
      </c>
      <c r="G105" s="310"/>
    </row>
    <row r="106" spans="1:7" ht="12.75">
      <c r="A106" s="264"/>
      <c r="B106" s="264"/>
      <c r="C106" s="279"/>
      <c r="D106" s="280"/>
      <c r="E106" s="284"/>
      <c r="F106" s="264"/>
      <c r="G106" s="310"/>
    </row>
    <row r="107" spans="1:7" ht="33" customHeight="1">
      <c r="A107" s="264"/>
      <c r="B107" s="264"/>
      <c r="C107" s="281"/>
      <c r="D107" s="282"/>
      <c r="E107" s="285"/>
      <c r="F107" s="264"/>
      <c r="G107" s="310"/>
    </row>
    <row r="108" spans="1:7" ht="12.75">
      <c r="A108" s="163">
        <v>1</v>
      </c>
      <c r="B108" s="163">
        <v>2</v>
      </c>
      <c r="C108" s="286">
        <v>3</v>
      </c>
      <c r="D108" s="287"/>
      <c r="E108" s="165">
        <v>4</v>
      </c>
      <c r="F108" s="311">
        <v>5</v>
      </c>
      <c r="G108" s="311"/>
    </row>
    <row r="109" spans="1:7" ht="18" customHeight="1">
      <c r="A109" s="163"/>
      <c r="B109" s="166"/>
      <c r="C109" s="288"/>
      <c r="D109" s="289"/>
      <c r="E109" s="163"/>
      <c r="F109" s="317"/>
      <c r="G109" s="317"/>
    </row>
    <row r="110" spans="1:7" ht="15">
      <c r="A110" s="307" t="s">
        <v>331</v>
      </c>
      <c r="B110" s="308"/>
      <c r="C110" s="290"/>
      <c r="D110" s="287"/>
      <c r="E110" s="161" t="s">
        <v>332</v>
      </c>
      <c r="F110" s="315">
        <f>SUM(F109)</f>
        <v>0</v>
      </c>
      <c r="G110" s="317"/>
    </row>
    <row r="113" spans="1:6" ht="13.5">
      <c r="A113" s="259" t="s">
        <v>383</v>
      </c>
      <c r="B113" s="263"/>
      <c r="C113" s="263"/>
      <c r="D113" s="263"/>
      <c r="E113" s="263"/>
      <c r="F113" s="263"/>
    </row>
    <row r="115" spans="1:6" ht="15">
      <c r="A115" s="306" t="s">
        <v>384</v>
      </c>
      <c r="B115" s="306"/>
      <c r="C115" s="306"/>
      <c r="D115" s="306"/>
      <c r="E115" s="306"/>
      <c r="F115" s="306"/>
    </row>
    <row r="116" spans="1:6" ht="15">
      <c r="A116" s="306" t="s">
        <v>377</v>
      </c>
      <c r="B116" s="262"/>
      <c r="C116" s="262"/>
      <c r="D116" s="262"/>
      <c r="E116" s="262"/>
      <c r="F116" s="262"/>
    </row>
    <row r="118" spans="1:7" ht="12.75">
      <c r="A118" s="264" t="s">
        <v>315</v>
      </c>
      <c r="B118" s="264" t="s">
        <v>1</v>
      </c>
      <c r="C118" s="277" t="s">
        <v>370</v>
      </c>
      <c r="D118" s="278"/>
      <c r="E118" s="283" t="s">
        <v>371</v>
      </c>
      <c r="F118" s="264" t="s">
        <v>385</v>
      </c>
      <c r="G118" s="310"/>
    </row>
    <row r="119" spans="1:7" ht="12.75">
      <c r="A119" s="264"/>
      <c r="B119" s="264"/>
      <c r="C119" s="279"/>
      <c r="D119" s="280"/>
      <c r="E119" s="284"/>
      <c r="F119" s="264"/>
      <c r="G119" s="310"/>
    </row>
    <row r="120" spans="1:7" ht="12.75">
      <c r="A120" s="264"/>
      <c r="B120" s="264"/>
      <c r="C120" s="281"/>
      <c r="D120" s="282"/>
      <c r="E120" s="285"/>
      <c r="F120" s="264"/>
      <c r="G120" s="310"/>
    </row>
    <row r="121" spans="1:7" ht="12.75">
      <c r="A121" s="163">
        <v>1</v>
      </c>
      <c r="B121" s="163">
        <v>2</v>
      </c>
      <c r="C121" s="286">
        <v>3</v>
      </c>
      <c r="D121" s="287"/>
      <c r="E121" s="165">
        <v>4</v>
      </c>
      <c r="F121" s="311">
        <v>5</v>
      </c>
      <c r="G121" s="311"/>
    </row>
    <row r="122" spans="1:7" ht="12.75">
      <c r="A122" s="163"/>
      <c r="B122" s="163"/>
      <c r="C122" s="288"/>
      <c r="D122" s="289"/>
      <c r="E122" s="163"/>
      <c r="F122" s="310">
        <f>C122*E122</f>
        <v>0</v>
      </c>
      <c r="G122" s="310"/>
    </row>
    <row r="123" spans="1:7" ht="15">
      <c r="A123" s="307" t="s">
        <v>331</v>
      </c>
      <c r="B123" s="308"/>
      <c r="C123" s="290" t="s">
        <v>332</v>
      </c>
      <c r="D123" s="287"/>
      <c r="E123" s="161" t="s">
        <v>332</v>
      </c>
      <c r="F123" s="293">
        <f>SUM(F122)</f>
        <v>0</v>
      </c>
      <c r="G123" s="310"/>
    </row>
    <row r="126" spans="1:6" ht="13.5">
      <c r="A126" s="259" t="s">
        <v>386</v>
      </c>
      <c r="B126" s="263"/>
      <c r="C126" s="263"/>
      <c r="D126" s="263"/>
      <c r="E126" s="263"/>
      <c r="F126" s="263"/>
    </row>
    <row r="128" spans="1:6" ht="15">
      <c r="A128" s="306" t="s">
        <v>387</v>
      </c>
      <c r="B128" s="306"/>
      <c r="C128" s="306"/>
      <c r="D128" s="306"/>
      <c r="E128" s="306"/>
      <c r="F128" s="306"/>
    </row>
    <row r="129" spans="1:6" ht="15">
      <c r="A129" s="306" t="s">
        <v>388</v>
      </c>
      <c r="B129" s="262"/>
      <c r="C129" s="262"/>
      <c r="D129" s="262"/>
      <c r="E129" s="262"/>
      <c r="F129" s="262"/>
    </row>
    <row r="131" spans="1:7" ht="12.75">
      <c r="A131" s="264" t="s">
        <v>315</v>
      </c>
      <c r="B131" s="264" t="s">
        <v>1</v>
      </c>
      <c r="C131" s="277" t="s">
        <v>370</v>
      </c>
      <c r="D131" s="278"/>
      <c r="E131" s="283" t="s">
        <v>371</v>
      </c>
      <c r="F131" s="264" t="s">
        <v>385</v>
      </c>
      <c r="G131" s="310"/>
    </row>
    <row r="132" spans="1:7" ht="12.75">
      <c r="A132" s="264"/>
      <c r="B132" s="264"/>
      <c r="C132" s="279"/>
      <c r="D132" s="280"/>
      <c r="E132" s="284"/>
      <c r="F132" s="264"/>
      <c r="G132" s="310"/>
    </row>
    <row r="133" spans="1:7" ht="12.75">
      <c r="A133" s="264"/>
      <c r="B133" s="264"/>
      <c r="C133" s="281"/>
      <c r="D133" s="282"/>
      <c r="E133" s="285"/>
      <c r="F133" s="264"/>
      <c r="G133" s="310"/>
    </row>
    <row r="134" spans="1:7" ht="12.75">
      <c r="A134" s="163">
        <v>1</v>
      </c>
      <c r="B134" s="163">
        <v>2</v>
      </c>
      <c r="C134" s="286">
        <v>3</v>
      </c>
      <c r="D134" s="287"/>
      <c r="E134" s="165">
        <v>4</v>
      </c>
      <c r="F134" s="311">
        <v>5</v>
      </c>
      <c r="G134" s="311"/>
    </row>
    <row r="135" spans="1:7" ht="12.75">
      <c r="A135" s="163"/>
      <c r="B135" s="163"/>
      <c r="C135" s="288"/>
      <c r="D135" s="289"/>
      <c r="E135" s="163"/>
      <c r="F135" s="310">
        <f>C135*E135</f>
        <v>0</v>
      </c>
      <c r="G135" s="310"/>
    </row>
    <row r="136" spans="1:7" ht="15">
      <c r="A136" s="307" t="s">
        <v>331</v>
      </c>
      <c r="B136" s="308"/>
      <c r="C136" s="290" t="s">
        <v>332</v>
      </c>
      <c r="D136" s="287"/>
      <c r="E136" s="161" t="s">
        <v>332</v>
      </c>
      <c r="F136" s="293">
        <f>SUM(F135)</f>
        <v>0</v>
      </c>
      <c r="G136" s="310"/>
    </row>
    <row r="139" spans="1:6" ht="13.5">
      <c r="A139" s="259" t="s">
        <v>390</v>
      </c>
      <c r="B139" s="263"/>
      <c r="C139" s="263"/>
      <c r="D139" s="263"/>
      <c r="E139" s="263"/>
      <c r="F139" s="263"/>
    </row>
    <row r="141" spans="1:6" ht="15">
      <c r="A141" s="306" t="s">
        <v>391</v>
      </c>
      <c r="B141" s="306"/>
      <c r="C141" s="306"/>
      <c r="D141" s="306"/>
      <c r="E141" s="306"/>
      <c r="F141" s="306"/>
    </row>
    <row r="142" spans="1:6" ht="15">
      <c r="A142" s="306" t="s">
        <v>392</v>
      </c>
      <c r="B142" s="262"/>
      <c r="C142" s="262"/>
      <c r="D142" s="262"/>
      <c r="E142" s="262"/>
      <c r="F142" s="262"/>
    </row>
    <row r="144" spans="2:6" ht="15">
      <c r="B144" s="316" t="s">
        <v>393</v>
      </c>
      <c r="C144" s="316"/>
      <c r="D144" s="316"/>
      <c r="E144" s="316"/>
      <c r="F144" s="316"/>
    </row>
    <row r="145" spans="1:8" ht="12.75">
      <c r="A145" s="264" t="s">
        <v>315</v>
      </c>
      <c r="B145" s="264" t="s">
        <v>334</v>
      </c>
      <c r="C145" s="277" t="s">
        <v>394</v>
      </c>
      <c r="D145" s="278"/>
      <c r="E145" s="283" t="s">
        <v>395</v>
      </c>
      <c r="F145" s="283" t="s">
        <v>396</v>
      </c>
      <c r="G145" s="264" t="s">
        <v>338</v>
      </c>
      <c r="H145" s="310"/>
    </row>
    <row r="146" spans="1:8" ht="12.75">
      <c r="A146" s="264"/>
      <c r="B146" s="264"/>
      <c r="C146" s="279"/>
      <c r="D146" s="280"/>
      <c r="E146" s="284"/>
      <c r="F146" s="284"/>
      <c r="G146" s="264"/>
      <c r="H146" s="310"/>
    </row>
    <row r="147" spans="1:8" ht="18" customHeight="1">
      <c r="A147" s="264"/>
      <c r="B147" s="264"/>
      <c r="C147" s="281"/>
      <c r="D147" s="282"/>
      <c r="E147" s="285"/>
      <c r="F147" s="285"/>
      <c r="G147" s="264"/>
      <c r="H147" s="310"/>
    </row>
    <row r="148" spans="1:8" ht="12.75">
      <c r="A148" s="163">
        <v>1</v>
      </c>
      <c r="B148" s="163">
        <v>2</v>
      </c>
      <c r="C148" s="286">
        <v>3</v>
      </c>
      <c r="D148" s="287"/>
      <c r="E148" s="165">
        <v>4</v>
      </c>
      <c r="F148" s="165">
        <v>5</v>
      </c>
      <c r="G148" s="311">
        <v>6</v>
      </c>
      <c r="H148" s="311"/>
    </row>
    <row r="149" spans="1:8" ht="12.75">
      <c r="A149" s="163"/>
      <c r="B149" s="167"/>
      <c r="C149" s="288"/>
      <c r="D149" s="289"/>
      <c r="E149" s="163"/>
      <c r="F149" s="163"/>
      <c r="G149" s="317"/>
      <c r="H149" s="317"/>
    </row>
    <row r="150" spans="1:8" ht="15">
      <c r="A150" s="307" t="s">
        <v>331</v>
      </c>
      <c r="B150" s="308"/>
      <c r="C150" s="290" t="s">
        <v>332</v>
      </c>
      <c r="D150" s="287"/>
      <c r="E150" s="161" t="s">
        <v>332</v>
      </c>
      <c r="F150" s="161" t="s">
        <v>332</v>
      </c>
      <c r="G150" s="315"/>
      <c r="H150" s="317"/>
    </row>
    <row r="152" spans="2:6" ht="15">
      <c r="B152" s="316" t="s">
        <v>399</v>
      </c>
      <c r="C152" s="316"/>
      <c r="D152" s="316"/>
      <c r="E152" s="316"/>
      <c r="F152" s="316"/>
    </row>
    <row r="153" spans="1:7" ht="12.75">
      <c r="A153" s="264" t="s">
        <v>315</v>
      </c>
      <c r="B153" s="264" t="s">
        <v>334</v>
      </c>
      <c r="C153" s="277" t="s">
        <v>400</v>
      </c>
      <c r="D153" s="278"/>
      <c r="E153" s="283" t="s">
        <v>401</v>
      </c>
      <c r="F153" s="264" t="s">
        <v>372</v>
      </c>
      <c r="G153" s="310"/>
    </row>
    <row r="154" spans="1:7" ht="12.75">
      <c r="A154" s="264"/>
      <c r="B154" s="264"/>
      <c r="C154" s="279"/>
      <c r="D154" s="280"/>
      <c r="E154" s="284"/>
      <c r="F154" s="264"/>
      <c r="G154" s="310"/>
    </row>
    <row r="155" spans="1:7" ht="23.25" customHeight="1">
      <c r="A155" s="264"/>
      <c r="B155" s="264"/>
      <c r="C155" s="281"/>
      <c r="D155" s="282"/>
      <c r="E155" s="285"/>
      <c r="F155" s="264"/>
      <c r="G155" s="310"/>
    </row>
    <row r="156" spans="1:7" ht="12.75">
      <c r="A156" s="163">
        <v>1</v>
      </c>
      <c r="B156" s="163">
        <v>2</v>
      </c>
      <c r="C156" s="286">
        <v>3</v>
      </c>
      <c r="D156" s="287"/>
      <c r="E156" s="165">
        <v>4</v>
      </c>
      <c r="F156" s="311">
        <v>5</v>
      </c>
      <c r="G156" s="311"/>
    </row>
    <row r="157" spans="1:7" ht="12.75">
      <c r="A157" s="163"/>
      <c r="B157" s="163"/>
      <c r="C157" s="288"/>
      <c r="D157" s="289"/>
      <c r="E157" s="163"/>
      <c r="F157" s="310">
        <f>SUM(C157*E157)</f>
        <v>0</v>
      </c>
      <c r="G157" s="310"/>
    </row>
    <row r="158" spans="1:7" ht="15">
      <c r="A158" s="307" t="s">
        <v>331</v>
      </c>
      <c r="B158" s="308"/>
      <c r="C158" s="290">
        <f>SUM(C157)</f>
        <v>0</v>
      </c>
      <c r="D158" s="287"/>
      <c r="E158" s="161">
        <f>SUM(E157)</f>
        <v>0</v>
      </c>
      <c r="F158" s="293">
        <f>SUM(F157)</f>
        <v>0</v>
      </c>
      <c r="G158" s="310"/>
    </row>
    <row r="160" spans="2:6" ht="15">
      <c r="B160" s="316" t="s">
        <v>402</v>
      </c>
      <c r="C160" s="316"/>
      <c r="D160" s="316"/>
      <c r="E160" s="316"/>
      <c r="F160" s="316"/>
    </row>
    <row r="161" spans="1:8" ht="12.75">
      <c r="A161" s="264" t="s">
        <v>315</v>
      </c>
      <c r="B161" s="264" t="s">
        <v>1</v>
      </c>
      <c r="C161" s="277" t="s">
        <v>403</v>
      </c>
      <c r="D161" s="278"/>
      <c r="E161" s="283" t="s">
        <v>404</v>
      </c>
      <c r="F161" s="283" t="s">
        <v>405</v>
      </c>
      <c r="G161" s="264" t="s">
        <v>338</v>
      </c>
      <c r="H161" s="310"/>
    </row>
    <row r="162" spans="1:8" ht="12.75">
      <c r="A162" s="264"/>
      <c r="B162" s="264"/>
      <c r="C162" s="279"/>
      <c r="D162" s="280"/>
      <c r="E162" s="284"/>
      <c r="F162" s="284"/>
      <c r="G162" s="264"/>
      <c r="H162" s="310"/>
    </row>
    <row r="163" spans="1:8" ht="18.75" customHeight="1">
      <c r="A163" s="264"/>
      <c r="B163" s="264"/>
      <c r="C163" s="281"/>
      <c r="D163" s="282"/>
      <c r="E163" s="285"/>
      <c r="F163" s="285"/>
      <c r="G163" s="264"/>
      <c r="H163" s="310"/>
    </row>
    <row r="164" spans="1:8" ht="12.75">
      <c r="A164" s="163">
        <v>1</v>
      </c>
      <c r="B164" s="163">
        <v>2</v>
      </c>
      <c r="C164" s="286">
        <v>3</v>
      </c>
      <c r="D164" s="287"/>
      <c r="E164" s="165">
        <v>4</v>
      </c>
      <c r="F164" s="165">
        <v>5</v>
      </c>
      <c r="G164" s="311">
        <v>6</v>
      </c>
      <c r="H164" s="311"/>
    </row>
    <row r="165" spans="1:8" ht="12.75">
      <c r="A165" s="167"/>
      <c r="B165" s="167"/>
      <c r="C165" s="288"/>
      <c r="D165" s="289"/>
      <c r="E165" s="163"/>
      <c r="F165" s="163"/>
      <c r="G165" s="317"/>
      <c r="H165" s="317"/>
    </row>
    <row r="166" spans="1:8" ht="15">
      <c r="A166" s="307" t="s">
        <v>331</v>
      </c>
      <c r="B166" s="308"/>
      <c r="C166" s="290" t="s">
        <v>332</v>
      </c>
      <c r="D166" s="287"/>
      <c r="E166" s="161" t="s">
        <v>332</v>
      </c>
      <c r="F166" s="161" t="s">
        <v>332</v>
      </c>
      <c r="G166" s="315">
        <f>SUM(G165:H165)</f>
        <v>0</v>
      </c>
      <c r="H166" s="317"/>
    </row>
    <row r="168" spans="2:6" ht="15">
      <c r="B168" s="316" t="s">
        <v>406</v>
      </c>
      <c r="C168" s="316"/>
      <c r="D168" s="316"/>
      <c r="E168" s="316"/>
      <c r="F168" s="316"/>
    </row>
    <row r="169" spans="1:7" ht="12.75">
      <c r="A169" s="264" t="s">
        <v>315</v>
      </c>
      <c r="B169" s="264" t="s">
        <v>1</v>
      </c>
      <c r="C169" s="277" t="s">
        <v>407</v>
      </c>
      <c r="D169" s="278"/>
      <c r="E169" s="283" t="s">
        <v>408</v>
      </c>
      <c r="F169" s="264" t="s">
        <v>409</v>
      </c>
      <c r="G169" s="310"/>
    </row>
    <row r="170" spans="1:7" ht="12.75">
      <c r="A170" s="264"/>
      <c r="B170" s="264"/>
      <c r="C170" s="279"/>
      <c r="D170" s="280"/>
      <c r="E170" s="284"/>
      <c r="F170" s="264"/>
      <c r="G170" s="310"/>
    </row>
    <row r="171" spans="1:7" ht="12.75">
      <c r="A171" s="264"/>
      <c r="B171" s="264"/>
      <c r="C171" s="281"/>
      <c r="D171" s="282"/>
      <c r="E171" s="285"/>
      <c r="F171" s="264"/>
      <c r="G171" s="310"/>
    </row>
    <row r="172" spans="1:7" ht="12.75">
      <c r="A172" s="163">
        <v>1</v>
      </c>
      <c r="B172" s="163">
        <v>2</v>
      </c>
      <c r="C172" s="286">
        <v>3</v>
      </c>
      <c r="D172" s="287"/>
      <c r="E172" s="165">
        <v>4</v>
      </c>
      <c r="F172" s="311">
        <v>5</v>
      </c>
      <c r="G172" s="311"/>
    </row>
    <row r="173" spans="1:7" ht="12.75">
      <c r="A173" s="163"/>
      <c r="B173" s="163"/>
      <c r="C173" s="288"/>
      <c r="D173" s="289"/>
      <c r="E173" s="163"/>
      <c r="F173" s="310">
        <f>SUM(C173*E173)</f>
        <v>0</v>
      </c>
      <c r="G173" s="310"/>
    </row>
    <row r="174" spans="1:7" ht="15">
      <c r="A174" s="307" t="s">
        <v>331</v>
      </c>
      <c r="B174" s="308"/>
      <c r="C174" s="290" t="s">
        <v>332</v>
      </c>
      <c r="D174" s="287"/>
      <c r="E174" s="161" t="s">
        <v>332</v>
      </c>
      <c r="F174" s="290" t="s">
        <v>332</v>
      </c>
      <c r="G174" s="287"/>
    </row>
    <row r="176" spans="2:7" ht="15">
      <c r="B176" s="316" t="s">
        <v>410</v>
      </c>
      <c r="C176" s="316"/>
      <c r="D176" s="316"/>
      <c r="E176" s="316"/>
      <c r="F176" s="316"/>
      <c r="G176" s="318"/>
    </row>
    <row r="177" spans="1:7" ht="12.75">
      <c r="A177" s="264" t="s">
        <v>315</v>
      </c>
      <c r="B177" s="264" t="s">
        <v>334</v>
      </c>
      <c r="C177" s="277" t="s">
        <v>411</v>
      </c>
      <c r="D177" s="278"/>
      <c r="E177" s="283" t="s">
        <v>412</v>
      </c>
      <c r="F177" s="264" t="s">
        <v>413</v>
      </c>
      <c r="G177" s="310"/>
    </row>
    <row r="178" spans="1:7" ht="12.75">
      <c r="A178" s="264"/>
      <c r="B178" s="264"/>
      <c r="C178" s="279"/>
      <c r="D178" s="280"/>
      <c r="E178" s="284"/>
      <c r="F178" s="264"/>
      <c r="G178" s="310"/>
    </row>
    <row r="179" spans="1:7" ht="12.75">
      <c r="A179" s="264"/>
      <c r="B179" s="264"/>
      <c r="C179" s="281"/>
      <c r="D179" s="282"/>
      <c r="E179" s="285"/>
      <c r="F179" s="264"/>
      <c r="G179" s="310"/>
    </row>
    <row r="180" spans="1:7" ht="12.75">
      <c r="A180" s="163">
        <v>1</v>
      </c>
      <c r="B180" s="163">
        <v>2</v>
      </c>
      <c r="C180" s="286">
        <v>3</v>
      </c>
      <c r="D180" s="287"/>
      <c r="E180" s="165">
        <v>4</v>
      </c>
      <c r="F180" s="311">
        <v>5</v>
      </c>
      <c r="G180" s="311"/>
    </row>
    <row r="181" spans="1:7" ht="12.75">
      <c r="A181" s="163">
        <v>1</v>
      </c>
      <c r="B181" s="163"/>
      <c r="C181" s="288"/>
      <c r="D181" s="289"/>
      <c r="E181" s="163"/>
      <c r="F181" s="310">
        <v>0</v>
      </c>
      <c r="G181" s="310"/>
    </row>
    <row r="182" spans="1:7" ht="15">
      <c r="A182" s="307" t="s">
        <v>331</v>
      </c>
      <c r="B182" s="308"/>
      <c r="C182" s="290" t="s">
        <v>332</v>
      </c>
      <c r="D182" s="287"/>
      <c r="E182" s="161" t="s">
        <v>332</v>
      </c>
      <c r="F182" s="290"/>
      <c r="G182" s="287"/>
    </row>
    <row r="184" spans="2:7" ht="15">
      <c r="B184" s="321" t="s">
        <v>414</v>
      </c>
      <c r="C184" s="321"/>
      <c r="D184" s="321"/>
      <c r="E184" s="321"/>
      <c r="F184" s="321"/>
      <c r="G184" s="322"/>
    </row>
    <row r="185" spans="1:6" ht="12.75">
      <c r="A185" s="264" t="s">
        <v>315</v>
      </c>
      <c r="B185" s="264" t="s">
        <v>334</v>
      </c>
      <c r="C185" s="264" t="s">
        <v>415</v>
      </c>
      <c r="D185" s="264"/>
      <c r="E185" s="264" t="s">
        <v>416</v>
      </c>
      <c r="F185" s="310"/>
    </row>
    <row r="186" spans="1:6" ht="12.75">
      <c r="A186" s="264"/>
      <c r="B186" s="264"/>
      <c r="C186" s="264"/>
      <c r="D186" s="264"/>
      <c r="E186" s="264"/>
      <c r="F186" s="310"/>
    </row>
    <row r="187" spans="1:6" ht="12.75">
      <c r="A187" s="264"/>
      <c r="B187" s="264"/>
      <c r="C187" s="264"/>
      <c r="D187" s="264"/>
      <c r="E187" s="264"/>
      <c r="F187" s="310"/>
    </row>
    <row r="188" spans="1:6" ht="12.75">
      <c r="A188" s="163">
        <v>1</v>
      </c>
      <c r="B188" s="163">
        <v>2</v>
      </c>
      <c r="C188" s="286">
        <v>3</v>
      </c>
      <c r="D188" s="287"/>
      <c r="E188" s="311">
        <v>4</v>
      </c>
      <c r="F188" s="311"/>
    </row>
    <row r="189" spans="1:6" ht="25.5">
      <c r="A189" s="163">
        <v>1</v>
      </c>
      <c r="B189" s="182" t="s">
        <v>500</v>
      </c>
      <c r="C189" s="288"/>
      <c r="D189" s="289"/>
      <c r="E189" s="310">
        <f>'Таблица 2.2'!H83</f>
        <v>30000</v>
      </c>
      <c r="F189" s="310"/>
    </row>
    <row r="190" spans="1:6" ht="15">
      <c r="A190" s="307" t="s">
        <v>331</v>
      </c>
      <c r="B190" s="308"/>
      <c r="C190" s="290" t="s">
        <v>332</v>
      </c>
      <c r="D190" s="287"/>
      <c r="E190" s="290"/>
      <c r="F190" s="287"/>
    </row>
    <row r="192" spans="2:7" ht="34.5" customHeight="1">
      <c r="B192" s="326" t="s">
        <v>419</v>
      </c>
      <c r="C192" s="326"/>
      <c r="D192" s="326"/>
      <c r="E192" s="326"/>
      <c r="F192" s="326"/>
      <c r="G192" s="327"/>
    </row>
    <row r="193" spans="1:7" ht="12.75">
      <c r="A193" s="264" t="s">
        <v>315</v>
      </c>
      <c r="B193" s="264" t="s">
        <v>334</v>
      </c>
      <c r="C193" s="277" t="s">
        <v>420</v>
      </c>
      <c r="D193" s="278"/>
      <c r="E193" s="283" t="s">
        <v>421</v>
      </c>
      <c r="F193" s="264" t="s">
        <v>422</v>
      </c>
      <c r="G193" s="310"/>
    </row>
    <row r="194" spans="1:7" ht="12.75">
      <c r="A194" s="264"/>
      <c r="B194" s="264"/>
      <c r="C194" s="279"/>
      <c r="D194" s="280"/>
      <c r="E194" s="284"/>
      <c r="F194" s="264"/>
      <c r="G194" s="310"/>
    </row>
    <row r="195" spans="1:7" ht="20.25" customHeight="1">
      <c r="A195" s="264"/>
      <c r="B195" s="264"/>
      <c r="C195" s="281"/>
      <c r="D195" s="282"/>
      <c r="E195" s="285"/>
      <c r="F195" s="264"/>
      <c r="G195" s="310"/>
    </row>
    <row r="196" spans="1:7" ht="12.75">
      <c r="A196" s="163">
        <v>1</v>
      </c>
      <c r="B196" s="163">
        <v>2</v>
      </c>
      <c r="C196" s="286">
        <v>3</v>
      </c>
      <c r="D196" s="287"/>
      <c r="E196" s="165">
        <v>4</v>
      </c>
      <c r="F196" s="311">
        <v>5</v>
      </c>
      <c r="G196" s="311"/>
    </row>
    <row r="197" spans="1:7" ht="12.75">
      <c r="A197" s="163">
        <v>1</v>
      </c>
      <c r="B197" s="166" t="s">
        <v>425</v>
      </c>
      <c r="C197" s="288"/>
      <c r="D197" s="289"/>
      <c r="E197" s="168"/>
      <c r="F197" s="338">
        <f>'Таблица 2.2'!H88</f>
        <v>132360</v>
      </c>
      <c r="G197" s="338"/>
    </row>
    <row r="198" spans="1:7" ht="12.75">
      <c r="A198" s="163">
        <v>2</v>
      </c>
      <c r="B198" s="166" t="s">
        <v>427</v>
      </c>
      <c r="C198" s="288"/>
      <c r="D198" s="289"/>
      <c r="E198" s="168"/>
      <c r="F198" s="338">
        <f>'Таблица 2.2'!H87</f>
        <v>2839</v>
      </c>
      <c r="G198" s="338"/>
    </row>
    <row r="199" spans="1:7" ht="15">
      <c r="A199" s="307" t="s">
        <v>331</v>
      </c>
      <c r="B199" s="308"/>
      <c r="C199" s="290"/>
      <c r="D199" s="332"/>
      <c r="E199" s="169" t="s">
        <v>332</v>
      </c>
      <c r="F199" s="324">
        <f>SUM(F197:G198)</f>
        <v>135199</v>
      </c>
      <c r="G199" s="333"/>
    </row>
  </sheetData>
  <sheetProtection/>
  <mergeCells count="250">
    <mergeCell ref="C198:D198"/>
    <mergeCell ref="F198:G198"/>
    <mergeCell ref="C197:D197"/>
    <mergeCell ref="F197:G197"/>
    <mergeCell ref="A199:B199"/>
    <mergeCell ref="C199:D199"/>
    <mergeCell ref="F199:G199"/>
    <mergeCell ref="A193:A195"/>
    <mergeCell ref="B193:B195"/>
    <mergeCell ref="C193:D195"/>
    <mergeCell ref="E193:E195"/>
    <mergeCell ref="F193:G195"/>
    <mergeCell ref="C196:D196"/>
    <mergeCell ref="F196:G196"/>
    <mergeCell ref="C189:D189"/>
    <mergeCell ref="E189:F189"/>
    <mergeCell ref="A190:B190"/>
    <mergeCell ref="C190:D190"/>
    <mergeCell ref="E190:F190"/>
    <mergeCell ref="B192:G192"/>
    <mergeCell ref="B184:G184"/>
    <mergeCell ref="A185:A187"/>
    <mergeCell ref="B185:B187"/>
    <mergeCell ref="C185:D187"/>
    <mergeCell ref="E185:F187"/>
    <mergeCell ref="C188:D188"/>
    <mergeCell ref="E188:F188"/>
    <mergeCell ref="C180:D180"/>
    <mergeCell ref="F180:G180"/>
    <mergeCell ref="C181:D181"/>
    <mergeCell ref="F181:G181"/>
    <mergeCell ref="A182:B182"/>
    <mergeCell ref="C182:D182"/>
    <mergeCell ref="F182:G182"/>
    <mergeCell ref="B176:G176"/>
    <mergeCell ref="A177:A179"/>
    <mergeCell ref="B177:B179"/>
    <mergeCell ref="C177:D179"/>
    <mergeCell ref="E177:E179"/>
    <mergeCell ref="F177:G179"/>
    <mergeCell ref="C172:D172"/>
    <mergeCell ref="F172:G172"/>
    <mergeCell ref="C173:D173"/>
    <mergeCell ref="F173:G173"/>
    <mergeCell ref="A174:B174"/>
    <mergeCell ref="C174:D174"/>
    <mergeCell ref="F174:G174"/>
    <mergeCell ref="B168:F168"/>
    <mergeCell ref="A169:A171"/>
    <mergeCell ref="B169:B171"/>
    <mergeCell ref="C169:D171"/>
    <mergeCell ref="E169:E171"/>
    <mergeCell ref="F169:G171"/>
    <mergeCell ref="G161:H163"/>
    <mergeCell ref="C164:D164"/>
    <mergeCell ref="G164:H164"/>
    <mergeCell ref="C165:D165"/>
    <mergeCell ref="G165:H165"/>
    <mergeCell ref="A166:B166"/>
    <mergeCell ref="C166:D166"/>
    <mergeCell ref="G166:H166"/>
    <mergeCell ref="B160:F160"/>
    <mergeCell ref="A161:A163"/>
    <mergeCell ref="B161:B163"/>
    <mergeCell ref="C161:D163"/>
    <mergeCell ref="E161:E163"/>
    <mergeCell ref="F161:F163"/>
    <mergeCell ref="C156:D156"/>
    <mergeCell ref="F156:G156"/>
    <mergeCell ref="C157:D157"/>
    <mergeCell ref="F157:G157"/>
    <mergeCell ref="A158:B158"/>
    <mergeCell ref="C158:D158"/>
    <mergeCell ref="F158:G158"/>
    <mergeCell ref="B152:F152"/>
    <mergeCell ref="A153:A155"/>
    <mergeCell ref="B153:B155"/>
    <mergeCell ref="C153:D155"/>
    <mergeCell ref="E153:E155"/>
    <mergeCell ref="F153:G155"/>
    <mergeCell ref="G145:H147"/>
    <mergeCell ref="C148:D148"/>
    <mergeCell ref="G148:H148"/>
    <mergeCell ref="C149:D149"/>
    <mergeCell ref="G149:H149"/>
    <mergeCell ref="A150:B150"/>
    <mergeCell ref="C150:D150"/>
    <mergeCell ref="G150:H150"/>
    <mergeCell ref="A139:F139"/>
    <mergeCell ref="A141:F141"/>
    <mergeCell ref="A142:F142"/>
    <mergeCell ref="B144:F144"/>
    <mergeCell ref="A145:A147"/>
    <mergeCell ref="B145:B147"/>
    <mergeCell ref="C145:D147"/>
    <mergeCell ref="E145:E147"/>
    <mergeCell ref="F145:F147"/>
    <mergeCell ref="C134:D134"/>
    <mergeCell ref="F134:G134"/>
    <mergeCell ref="C135:D135"/>
    <mergeCell ref="F135:G135"/>
    <mergeCell ref="A136:B136"/>
    <mergeCell ref="C136:D136"/>
    <mergeCell ref="F136:G136"/>
    <mergeCell ref="A126:F126"/>
    <mergeCell ref="A128:F128"/>
    <mergeCell ref="A129:F129"/>
    <mergeCell ref="A131:A133"/>
    <mergeCell ref="B131:B133"/>
    <mergeCell ref="C131:D133"/>
    <mergeCell ref="E131:E133"/>
    <mergeCell ref="F131:G133"/>
    <mergeCell ref="C121:D121"/>
    <mergeCell ref="F121:G121"/>
    <mergeCell ref="C122:D122"/>
    <mergeCell ref="F122:G122"/>
    <mergeCell ref="A123:B123"/>
    <mergeCell ref="C123:D123"/>
    <mergeCell ref="F123:G123"/>
    <mergeCell ref="A113:F113"/>
    <mergeCell ref="A115:F115"/>
    <mergeCell ref="A116:F116"/>
    <mergeCell ref="A118:A120"/>
    <mergeCell ref="B118:B120"/>
    <mergeCell ref="C118:D120"/>
    <mergeCell ref="E118:E120"/>
    <mergeCell ref="F118:G120"/>
    <mergeCell ref="C108:D108"/>
    <mergeCell ref="F108:G108"/>
    <mergeCell ref="C109:D109"/>
    <mergeCell ref="F109:G109"/>
    <mergeCell ref="A110:B110"/>
    <mergeCell ref="C110:D110"/>
    <mergeCell ref="F110:G110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88:D88"/>
    <mergeCell ref="C89:D89"/>
    <mergeCell ref="A90:B90"/>
    <mergeCell ref="C90:D90"/>
    <mergeCell ref="A93:C93"/>
    <mergeCell ref="A94:F97"/>
    <mergeCell ref="B80:G80"/>
    <mergeCell ref="A82:F82"/>
    <mergeCell ref="A83:F83"/>
    <mergeCell ref="A85:A87"/>
    <mergeCell ref="B85:B87"/>
    <mergeCell ref="C85:D87"/>
    <mergeCell ref="E85:E87"/>
    <mergeCell ref="F85:F87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6:A67"/>
    <mergeCell ref="B66:D67"/>
    <mergeCell ref="E66:F67"/>
    <mergeCell ref="G66:G67"/>
    <mergeCell ref="A68:A69"/>
    <mergeCell ref="B68:D69"/>
    <mergeCell ref="E68:F69"/>
    <mergeCell ref="G68:G6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56:A57"/>
    <mergeCell ref="B56:D57"/>
    <mergeCell ref="E56:F57"/>
    <mergeCell ref="G56:G57"/>
    <mergeCell ref="A58:A59"/>
    <mergeCell ref="B58:D59"/>
    <mergeCell ref="E58:F59"/>
    <mergeCell ref="G58:G5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46:A48"/>
    <mergeCell ref="B46:D48"/>
    <mergeCell ref="E46:F48"/>
    <mergeCell ref="G46:G48"/>
    <mergeCell ref="B49:D49"/>
    <mergeCell ref="E49:F49"/>
    <mergeCell ref="G36:G38"/>
    <mergeCell ref="C39:D39"/>
    <mergeCell ref="C40:D40"/>
    <mergeCell ref="A41:B41"/>
    <mergeCell ref="C41:D41"/>
    <mergeCell ref="B44:G44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A26:A28"/>
    <mergeCell ref="B26:B28"/>
    <mergeCell ref="C26:D28"/>
    <mergeCell ref="E26:E28"/>
    <mergeCell ref="F26:F28"/>
    <mergeCell ref="G26:G28"/>
    <mergeCell ref="I16:I18"/>
    <mergeCell ref="J16:J18"/>
    <mergeCell ref="D17:D18"/>
    <mergeCell ref="E17:G17"/>
    <mergeCell ref="A21:B21"/>
    <mergeCell ref="C24:H24"/>
    <mergeCell ref="C1:I4"/>
    <mergeCell ref="D6:G6"/>
    <mergeCell ref="D9:G9"/>
    <mergeCell ref="C11:J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28" width="0.85546875" style="82" customWidth="1"/>
  </cols>
  <sheetData>
    <row r="1" s="82" customFormat="1" ht="3" customHeight="1"/>
    <row r="2" spans="1:128" s="116" customFormat="1" ht="24.75" customHeight="1">
      <c r="A2" s="227" t="s">
        <v>237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</row>
    <row r="3" spans="1:128" s="116" customFormat="1" ht="9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</row>
    <row r="4" spans="1:128" s="82" customFormat="1" ht="15" customHeight="1">
      <c r="A4" s="225" t="s">
        <v>238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</row>
    <row r="5" spans="1:128" s="82" customFormat="1" ht="48" customHeight="1">
      <c r="A5" s="223" t="s">
        <v>255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</row>
    <row r="6" spans="1:128" s="82" customFormat="1" ht="49.5" customHeight="1">
      <c r="A6" s="223" t="s">
        <v>256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</row>
    <row r="7" spans="1:128" s="82" customFormat="1" ht="17.25" customHeight="1">
      <c r="A7" s="223" t="s">
        <v>257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</row>
    <row r="8" spans="1:128" s="82" customFormat="1" ht="35.25" customHeight="1">
      <c r="A8" s="223" t="s">
        <v>258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</row>
    <row r="9" spans="1:128" s="82" customFormat="1" ht="18" customHeight="1">
      <c r="A9" s="225" t="s">
        <v>239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</row>
    <row r="10" spans="1:128" s="82" customFormat="1" ht="23.25" customHeight="1">
      <c r="A10" s="226" t="s">
        <v>259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</row>
    <row r="11" spans="1:128" s="82" customFormat="1" ht="22.5" customHeight="1">
      <c r="A11" s="226" t="s">
        <v>260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</row>
    <row r="12" spans="1:128" s="82" customFormat="1" ht="22.5" customHeight="1">
      <c r="A12" s="226" t="s">
        <v>261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</row>
    <row r="13" spans="1:128" s="82" customFormat="1" ht="22.5" customHeight="1">
      <c r="A13" s="226" t="s">
        <v>262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</row>
    <row r="14" spans="1:128" s="119" customFormat="1" ht="27" customHeight="1">
      <c r="A14" s="223" t="s">
        <v>263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</row>
    <row r="15" spans="1:128" s="82" customFormat="1" ht="44.25" customHeight="1">
      <c r="A15" s="225" t="s">
        <v>240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</row>
    <row r="16" spans="1:128" s="82" customFormat="1" ht="20.25" customHeight="1">
      <c r="A16" s="223" t="s">
        <v>264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</row>
    <row r="17" spans="1:128" s="82" customFormat="1" ht="23.25" customHeight="1">
      <c r="A17" s="223" t="s">
        <v>265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</row>
    <row r="18" spans="1:128" s="82" customFormat="1" ht="21.75" customHeight="1">
      <c r="A18" s="223" t="s">
        <v>266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</row>
    <row r="19" spans="1:128" s="82" customFormat="1" ht="20.25" customHeight="1">
      <c r="A19" s="223" t="s">
        <v>267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</row>
    <row r="20" spans="1:128" s="82" customFormat="1" ht="20.25" customHeight="1">
      <c r="A20" s="223" t="s">
        <v>268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</row>
    <row r="21" spans="1:128" s="82" customFormat="1" ht="20.25" customHeight="1">
      <c r="A21" s="223" t="s">
        <v>269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</row>
    <row r="22" spans="1:128" s="82" customFormat="1" ht="16.5" customHeight="1">
      <c r="A22" s="223" t="s">
        <v>270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</row>
    <row r="23" spans="1:128" s="82" customFormat="1" ht="21.75" customHeight="1">
      <c r="A23" s="223" t="s">
        <v>271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</row>
    <row r="24" spans="1:128" s="82" customFormat="1" ht="33" customHeight="1">
      <c r="A24" s="223" t="s">
        <v>272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</row>
    <row r="25" spans="1:128" s="82" customFormat="1" ht="33.75" customHeight="1">
      <c r="A25" s="223" t="s">
        <v>288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</row>
    <row r="26" spans="1:128" s="82" customFormat="1" ht="16.5" customHeight="1">
      <c r="A26" s="120"/>
      <c r="B26" s="223" t="s">
        <v>6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120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</row>
    <row r="27" spans="1:128" s="82" customFormat="1" ht="16.5" customHeight="1">
      <c r="A27" s="120"/>
      <c r="B27" s="223" t="s">
        <v>241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120"/>
      <c r="CX27" s="120"/>
      <c r="CY27" s="120"/>
      <c r="CZ27" s="120"/>
      <c r="DA27" s="120"/>
      <c r="DB27" s="120"/>
      <c r="DC27" s="120"/>
      <c r="DD27" s="120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</row>
    <row r="28" spans="1:128" s="82" customFormat="1" ht="16.5" customHeight="1">
      <c r="A28" s="120"/>
      <c r="B28" s="121"/>
      <c r="C28" s="121"/>
      <c r="D28" s="112"/>
      <c r="E28" s="112"/>
      <c r="F28" s="112"/>
      <c r="G28" s="112"/>
      <c r="H28" s="112"/>
      <c r="I28" s="224" t="s">
        <v>289</v>
      </c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0"/>
      <c r="CX28" s="120"/>
      <c r="CY28" s="120"/>
      <c r="CZ28" s="120"/>
      <c r="DA28" s="120"/>
      <c r="DB28" s="120"/>
      <c r="DC28" s="120"/>
      <c r="DD28" s="120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</row>
    <row r="29" spans="1:128" s="82" customFormat="1" ht="32.25" customHeight="1">
      <c r="A29" s="120"/>
      <c r="B29" s="223" t="s">
        <v>242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</row>
    <row r="30" spans="1:128" s="82" customFormat="1" ht="16.5" customHeight="1">
      <c r="A30" s="120"/>
      <c r="B30" s="121"/>
      <c r="C30" s="121"/>
      <c r="D30" s="112"/>
      <c r="E30" s="112"/>
      <c r="F30" s="112"/>
      <c r="G30" s="112"/>
      <c r="H30" s="112"/>
      <c r="I30" s="224" t="s">
        <v>243</v>
      </c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0"/>
      <c r="CX30" s="120"/>
      <c r="CY30" s="120"/>
      <c r="CZ30" s="120"/>
      <c r="DA30" s="120"/>
      <c r="DB30" s="120"/>
      <c r="DC30" s="120"/>
      <c r="DD30" s="120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</row>
    <row r="31" spans="1:128" s="82" customFormat="1" ht="33" customHeight="1">
      <c r="A31" s="223" t="s">
        <v>491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</row>
    <row r="32" spans="1:128" s="82" customFormat="1" ht="15" customHeight="1">
      <c r="A32" s="120"/>
      <c r="B32" s="223" t="s">
        <v>6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120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</row>
    <row r="33" spans="1:128" s="122" customFormat="1" ht="15" customHeight="1">
      <c r="A33" s="120"/>
      <c r="B33" s="223" t="s">
        <v>244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 t="s">
        <v>451</v>
      </c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120"/>
      <c r="CW33" s="120"/>
      <c r="CX33" s="120"/>
      <c r="CY33" s="120"/>
      <c r="CZ33" s="120"/>
      <c r="DA33" s="120"/>
      <c r="DB33" s="120"/>
      <c r="DC33" s="120"/>
      <c r="DD33" s="120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</row>
    <row r="34" spans="1:128" ht="15">
      <c r="A34" s="120"/>
      <c r="B34" s="121"/>
      <c r="C34" s="121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0"/>
      <c r="CX34" s="120"/>
      <c r="CY34" s="120"/>
      <c r="CZ34" s="120"/>
      <c r="DA34" s="120"/>
      <c r="DB34" s="120"/>
      <c r="DC34" s="120"/>
      <c r="DD34" s="120"/>
      <c r="DE34" s="97"/>
      <c r="DF34" s="120"/>
      <c r="DG34" s="121"/>
      <c r="DH34" s="121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</row>
  </sheetData>
  <sheetProtection/>
  <mergeCells count="32">
    <mergeCell ref="A2:DX2"/>
    <mergeCell ref="A4:DX4"/>
    <mergeCell ref="A5:DA5"/>
    <mergeCell ref="A6:DA6"/>
    <mergeCell ref="A7:DX7"/>
    <mergeCell ref="A8:DA8"/>
    <mergeCell ref="A9:DX9"/>
    <mergeCell ref="A10:DA10"/>
    <mergeCell ref="A11:DX11"/>
    <mergeCell ref="A12:DX12"/>
    <mergeCell ref="A13:DX13"/>
    <mergeCell ref="A14:DA14"/>
    <mergeCell ref="A15:DA15"/>
    <mergeCell ref="A16:DX16"/>
    <mergeCell ref="A17:DX17"/>
    <mergeCell ref="A18:DX18"/>
    <mergeCell ref="A19:DX19"/>
    <mergeCell ref="A20:DX20"/>
    <mergeCell ref="A21:DX21"/>
    <mergeCell ref="A22:DX22"/>
    <mergeCell ref="A23:DX23"/>
    <mergeCell ref="A24:DX24"/>
    <mergeCell ref="A25:DD25"/>
    <mergeCell ref="B26:Q26"/>
    <mergeCell ref="B33:BR33"/>
    <mergeCell ref="BS33:CU33"/>
    <mergeCell ref="B27:CV27"/>
    <mergeCell ref="I28:AK28"/>
    <mergeCell ref="B29:DA29"/>
    <mergeCell ref="I30:AK30"/>
    <mergeCell ref="A31:DA31"/>
    <mergeCell ref="B32:Q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228" t="s">
        <v>60</v>
      </c>
      <c r="B3" s="228"/>
      <c r="C3" s="228"/>
    </row>
    <row r="4" spans="1:3" ht="15.75">
      <c r="A4" s="228" t="s">
        <v>506</v>
      </c>
      <c r="B4" s="228"/>
      <c r="C4" s="228"/>
    </row>
    <row r="5" spans="1:3" ht="15.75">
      <c r="A5" s="228" t="s">
        <v>61</v>
      </c>
      <c r="B5" s="228"/>
      <c r="C5" s="228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4">
        <v>13797876.09</v>
      </c>
    </row>
    <row r="11" spans="1:3" ht="15.75">
      <c r="A11" s="5"/>
      <c r="B11" s="5" t="s">
        <v>4</v>
      </c>
      <c r="C11" s="14"/>
    </row>
    <row r="12" spans="1:3" ht="15.75">
      <c r="A12" s="5"/>
      <c r="B12" s="5" t="s">
        <v>5</v>
      </c>
      <c r="C12" s="14">
        <v>8171974.49</v>
      </c>
    </row>
    <row r="13" spans="1:3" ht="15.75">
      <c r="A13" s="5"/>
      <c r="B13" s="5" t="s">
        <v>6</v>
      </c>
      <c r="C13" s="14"/>
    </row>
    <row r="14" spans="1:3" ht="15.75">
      <c r="A14" s="5"/>
      <c r="B14" s="5" t="s">
        <v>7</v>
      </c>
      <c r="C14" s="14"/>
    </row>
    <row r="15" spans="1:3" ht="15.75">
      <c r="A15" s="5"/>
      <c r="B15" s="5" t="s">
        <v>8</v>
      </c>
      <c r="C15" s="14">
        <v>3121331.78</v>
      </c>
    </row>
    <row r="16" spans="1:3" ht="15.75">
      <c r="A16" s="5"/>
      <c r="B16" s="5" t="s">
        <v>6</v>
      </c>
      <c r="C16" s="14"/>
    </row>
    <row r="17" spans="1:3" ht="15.75">
      <c r="A17" s="5"/>
      <c r="B17" s="5" t="s">
        <v>7</v>
      </c>
      <c r="C17" s="14">
        <v>1823966.99</v>
      </c>
    </row>
    <row r="18" spans="1:3" ht="15.75">
      <c r="A18" s="5"/>
      <c r="B18" s="5" t="s">
        <v>9</v>
      </c>
      <c r="C18" s="14">
        <f>C20+C25</f>
        <v>107578.09000000001</v>
      </c>
    </row>
    <row r="19" spans="1:3" ht="15.75">
      <c r="A19" s="5"/>
      <c r="B19" s="5" t="s">
        <v>4</v>
      </c>
      <c r="C19" s="14"/>
    </row>
    <row r="20" spans="1:3" ht="15.75">
      <c r="A20" s="5"/>
      <c r="B20" s="5" t="s">
        <v>10</v>
      </c>
      <c r="C20" s="14">
        <f>C22</f>
        <v>86420.45000000001</v>
      </c>
    </row>
    <row r="21" spans="1:3" ht="15.75">
      <c r="A21" s="5"/>
      <c r="B21" s="5" t="s">
        <v>6</v>
      </c>
      <c r="C21" s="14"/>
    </row>
    <row r="22" spans="1:3" ht="15.75">
      <c r="A22" s="5"/>
      <c r="B22" s="5" t="s">
        <v>11</v>
      </c>
      <c r="C22" s="14">
        <f>30478.31+5842.09+50100.05</f>
        <v>86420.45000000001</v>
      </c>
    </row>
    <row r="23" spans="1:3" ht="31.5">
      <c r="A23" s="5"/>
      <c r="B23" s="5" t="s">
        <v>12</v>
      </c>
      <c r="C23" s="14"/>
    </row>
    <row r="24" spans="1:3" ht="15.75">
      <c r="A24" s="5"/>
      <c r="B24" s="5" t="s">
        <v>13</v>
      </c>
      <c r="C24" s="123"/>
    </row>
    <row r="25" spans="1:3" ht="15.75">
      <c r="A25" s="5"/>
      <c r="B25" s="5" t="s">
        <v>14</v>
      </c>
      <c r="C25" s="147">
        <v>21157.64</v>
      </c>
    </row>
    <row r="26" spans="1:3" ht="15.75">
      <c r="A26" s="5"/>
      <c r="B26" s="5" t="s">
        <v>15</v>
      </c>
      <c r="C26" s="14"/>
    </row>
    <row r="27" spans="1:3" ht="15.75">
      <c r="A27" s="5"/>
      <c r="B27" s="5" t="s">
        <v>16</v>
      </c>
      <c r="C27" s="14">
        <f>C30</f>
        <v>1405393.4300000002</v>
      </c>
    </row>
    <row r="28" spans="1:3" ht="15.75">
      <c r="A28" s="5"/>
      <c r="B28" s="5" t="s">
        <v>4</v>
      </c>
      <c r="C28" s="14"/>
    </row>
    <row r="29" spans="1:3" ht="15.75">
      <c r="A29" s="5"/>
      <c r="B29" s="5" t="s">
        <v>17</v>
      </c>
      <c r="C29" s="14"/>
    </row>
    <row r="30" spans="1:3" ht="15.75">
      <c r="A30" s="5"/>
      <c r="B30" s="5" t="s">
        <v>18</v>
      </c>
      <c r="C30" s="14">
        <f>17240+568791.67+438673.46+225158+155530.3</f>
        <v>1405393.4300000002</v>
      </c>
    </row>
    <row r="31" spans="1:3" ht="15.75">
      <c r="A31" s="5"/>
      <c r="B31" s="5" t="s">
        <v>6</v>
      </c>
      <c r="C31" s="14"/>
    </row>
    <row r="32" spans="1:3" ht="15.75">
      <c r="A32" s="5"/>
      <c r="B32" s="5" t="s">
        <v>19</v>
      </c>
      <c r="C32" s="14">
        <f>155530.3+317292.85</f>
        <v>472823.14999999997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0" zoomScaleNormal="80" zoomScalePageLayoutView="0" workbookViewId="0" topLeftCell="A10">
      <selection activeCell="G28" sqref="G28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231" t="s">
        <v>59</v>
      </c>
      <c r="B2" s="231"/>
      <c r="C2" s="231"/>
      <c r="D2" s="231"/>
      <c r="E2" s="231"/>
      <c r="F2" s="150" t="s">
        <v>507</v>
      </c>
      <c r="G2" s="13" t="s">
        <v>478</v>
      </c>
      <c r="I2" s="13"/>
      <c r="J2" s="13"/>
      <c r="K2" s="13"/>
    </row>
    <row r="4" spans="1:11" s="10" customFormat="1" ht="30.75" customHeight="1">
      <c r="A4" s="234" t="s">
        <v>1</v>
      </c>
      <c r="B4" s="234" t="s">
        <v>20</v>
      </c>
      <c r="C4" s="234" t="s">
        <v>21</v>
      </c>
      <c r="D4" s="234" t="s">
        <v>22</v>
      </c>
      <c r="E4" s="234"/>
      <c r="F4" s="234"/>
      <c r="G4" s="234"/>
      <c r="H4" s="234"/>
      <c r="I4" s="234"/>
      <c r="J4" s="234"/>
      <c r="K4" s="234"/>
    </row>
    <row r="5" spans="1:11" s="10" customFormat="1" ht="15.75">
      <c r="A5" s="234"/>
      <c r="B5" s="234"/>
      <c r="C5" s="234"/>
      <c r="D5" s="234" t="s">
        <v>23</v>
      </c>
      <c r="E5" s="234" t="s">
        <v>6</v>
      </c>
      <c r="F5" s="234"/>
      <c r="G5" s="234"/>
      <c r="H5" s="234"/>
      <c r="I5" s="234"/>
      <c r="J5" s="234"/>
      <c r="K5" s="234"/>
    </row>
    <row r="6" spans="1:11" s="10" customFormat="1" ht="60.75" customHeight="1">
      <c r="A6" s="234"/>
      <c r="B6" s="234"/>
      <c r="C6" s="234"/>
      <c r="D6" s="234"/>
      <c r="E6" s="234" t="s">
        <v>55</v>
      </c>
      <c r="F6" s="232" t="s">
        <v>24</v>
      </c>
      <c r="G6" s="234" t="s">
        <v>25</v>
      </c>
      <c r="H6" s="234" t="s">
        <v>26</v>
      </c>
      <c r="I6" s="232" t="s">
        <v>27</v>
      </c>
      <c r="J6" s="234" t="s">
        <v>28</v>
      </c>
      <c r="K6" s="234"/>
    </row>
    <row r="7" spans="1:11" s="10" customFormat="1" ht="128.25" customHeight="1">
      <c r="A7" s="234"/>
      <c r="B7" s="234"/>
      <c r="C7" s="234"/>
      <c r="D7" s="234"/>
      <c r="E7" s="234"/>
      <c r="F7" s="233"/>
      <c r="G7" s="234"/>
      <c r="H7" s="234"/>
      <c r="I7" s="233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8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5">
        <f>E9+G9+J9</f>
        <v>12521089.360000001</v>
      </c>
      <c r="E9" s="15">
        <f>E12</f>
        <v>11433646.88</v>
      </c>
      <c r="F9" s="15">
        <f>F10+F12+F13</f>
        <v>0</v>
      </c>
      <c r="G9" s="15">
        <f>G15</f>
        <v>922243.48</v>
      </c>
      <c r="H9" s="15">
        <v>0</v>
      </c>
      <c r="I9" s="15">
        <f>I10+I12+I13</f>
        <v>0</v>
      </c>
      <c r="J9" s="15">
        <f>J10+J12+J13</f>
        <v>165199</v>
      </c>
      <c r="K9" s="15"/>
    </row>
    <row r="10" spans="1:11" ht="15.75">
      <c r="A10" s="7" t="s">
        <v>6</v>
      </c>
      <c r="B10" s="237">
        <v>110</v>
      </c>
      <c r="C10" s="238"/>
      <c r="D10" s="236"/>
      <c r="E10" s="235" t="s">
        <v>31</v>
      </c>
      <c r="F10" s="229"/>
      <c r="G10" s="235" t="s">
        <v>31</v>
      </c>
      <c r="H10" s="235" t="s">
        <v>31</v>
      </c>
      <c r="I10" s="229"/>
      <c r="J10" s="236"/>
      <c r="K10" s="235" t="s">
        <v>31</v>
      </c>
    </row>
    <row r="11" spans="1:11" ht="15.75">
      <c r="A11" s="5" t="s">
        <v>32</v>
      </c>
      <c r="B11" s="237"/>
      <c r="C11" s="238"/>
      <c r="D11" s="236"/>
      <c r="E11" s="235"/>
      <c r="F11" s="230"/>
      <c r="G11" s="235"/>
      <c r="H11" s="235"/>
      <c r="I11" s="230"/>
      <c r="J11" s="236"/>
      <c r="K11" s="235"/>
    </row>
    <row r="12" spans="1:11" ht="15.75">
      <c r="A12" s="5" t="s">
        <v>33</v>
      </c>
      <c r="B12" s="3">
        <v>120</v>
      </c>
      <c r="C12" s="6">
        <v>130</v>
      </c>
      <c r="D12" s="15">
        <f>E12+J12</f>
        <v>11598845.88</v>
      </c>
      <c r="E12" s="15">
        <f>'Таблица 2.2'!H10</f>
        <v>11433646.88</v>
      </c>
      <c r="F12" s="15">
        <v>0</v>
      </c>
      <c r="G12" s="16" t="s">
        <v>31</v>
      </c>
      <c r="H12" s="16" t="s">
        <v>31</v>
      </c>
      <c r="I12" s="16"/>
      <c r="J12" s="15">
        <f>'Таблица 2.2'!H76</f>
        <v>165199</v>
      </c>
      <c r="K12" s="15"/>
    </row>
    <row r="13" spans="1:11" ht="15.75">
      <c r="A13" s="5" t="s">
        <v>34</v>
      </c>
      <c r="B13" s="3">
        <v>130</v>
      </c>
      <c r="C13" s="6"/>
      <c r="D13" s="15"/>
      <c r="E13" s="16" t="s">
        <v>31</v>
      </c>
      <c r="F13" s="16"/>
      <c r="G13" s="16" t="s">
        <v>31</v>
      </c>
      <c r="H13" s="16" t="s">
        <v>31</v>
      </c>
      <c r="I13" s="16"/>
      <c r="J13" s="15"/>
      <c r="K13" s="16" t="s">
        <v>31</v>
      </c>
    </row>
    <row r="14" spans="1:11" ht="47.25">
      <c r="A14" s="5" t="s">
        <v>35</v>
      </c>
      <c r="B14" s="3">
        <v>140</v>
      </c>
      <c r="C14" s="6"/>
      <c r="D14" s="15"/>
      <c r="E14" s="16" t="s">
        <v>31</v>
      </c>
      <c r="F14" s="16"/>
      <c r="G14" s="16" t="s">
        <v>31</v>
      </c>
      <c r="H14" s="16" t="s">
        <v>31</v>
      </c>
      <c r="I14" s="16"/>
      <c r="J14" s="15"/>
      <c r="K14" s="16" t="s">
        <v>31</v>
      </c>
    </row>
    <row r="15" spans="1:11" ht="15.75">
      <c r="A15" s="5" t="s">
        <v>36</v>
      </c>
      <c r="B15" s="3">
        <v>150</v>
      </c>
      <c r="C15" s="6">
        <v>180</v>
      </c>
      <c r="D15" s="15">
        <f>G15</f>
        <v>922243.48</v>
      </c>
      <c r="E15" s="17" t="s">
        <v>31</v>
      </c>
      <c r="F15" s="17"/>
      <c r="G15" s="15">
        <f>'Таблица 2.2'!H98</f>
        <v>922243.48</v>
      </c>
      <c r="H15" s="15"/>
      <c r="I15" s="15"/>
      <c r="J15" s="16" t="s">
        <v>31</v>
      </c>
      <c r="K15" s="16" t="s">
        <v>31</v>
      </c>
    </row>
    <row r="16" spans="1:11" ht="15.75">
      <c r="A16" s="5" t="s">
        <v>37</v>
      </c>
      <c r="B16" s="3">
        <v>160</v>
      </c>
      <c r="C16" s="6"/>
      <c r="D16" s="15"/>
      <c r="E16" s="16" t="s">
        <v>31</v>
      </c>
      <c r="F16" s="16"/>
      <c r="G16" s="16" t="s">
        <v>31</v>
      </c>
      <c r="H16" s="16" t="s">
        <v>31</v>
      </c>
      <c r="I16" s="16"/>
      <c r="J16" s="15"/>
      <c r="K16" s="15"/>
    </row>
    <row r="17" spans="1:11" ht="15.75">
      <c r="A17" s="5" t="s">
        <v>38</v>
      </c>
      <c r="B17" s="3">
        <v>180</v>
      </c>
      <c r="C17" s="3" t="s">
        <v>31</v>
      </c>
      <c r="D17" s="15"/>
      <c r="E17" s="16" t="s">
        <v>31</v>
      </c>
      <c r="F17" s="16"/>
      <c r="G17" s="16" t="s">
        <v>31</v>
      </c>
      <c r="H17" s="16" t="s">
        <v>31</v>
      </c>
      <c r="I17" s="16"/>
      <c r="J17" s="15"/>
      <c r="K17" s="16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5">
        <f>E18+G18+J18</f>
        <v>13921089.360000001</v>
      </c>
      <c r="E18" s="15">
        <f>E19+E24++E28</f>
        <v>11433646.88</v>
      </c>
      <c r="F18" s="15"/>
      <c r="G18" s="15">
        <f>G19+G24+G28</f>
        <v>2322243.48</v>
      </c>
      <c r="H18" s="15"/>
      <c r="I18" s="15"/>
      <c r="J18" s="15">
        <f>J28</f>
        <v>165199</v>
      </c>
      <c r="K18" s="15"/>
    </row>
    <row r="19" spans="1:11" ht="15.75">
      <c r="A19" s="5" t="s">
        <v>40</v>
      </c>
      <c r="B19" s="3">
        <v>210</v>
      </c>
      <c r="C19" s="6">
        <v>110</v>
      </c>
      <c r="D19" s="15">
        <f>E19+G19</f>
        <v>10025662.96</v>
      </c>
      <c r="E19" s="15">
        <f>E20</f>
        <v>9597665.96</v>
      </c>
      <c r="F19" s="15"/>
      <c r="G19" s="15">
        <f>G20</f>
        <v>427997</v>
      </c>
      <c r="H19" s="15"/>
      <c r="I19" s="15"/>
      <c r="J19" s="15"/>
      <c r="K19" s="15"/>
    </row>
    <row r="20" spans="1:11" ht="15.75">
      <c r="A20" s="7" t="s">
        <v>4</v>
      </c>
      <c r="B20" s="237">
        <v>211</v>
      </c>
      <c r="C20" s="238">
        <v>110</v>
      </c>
      <c r="D20" s="236">
        <f>E20+G20</f>
        <v>10025662.96</v>
      </c>
      <c r="E20" s="236">
        <f>'Таблица 2.2'!H20</f>
        <v>9597665.96</v>
      </c>
      <c r="F20" s="229"/>
      <c r="G20" s="236">
        <f>'Таблица 2.2'!H100+'Таблица 2.2'!H101+'Таблица 2.2'!H102+'Таблица 2.2'!H103+'Таблица 2.2'!H104</f>
        <v>427997</v>
      </c>
      <c r="H20" s="236"/>
      <c r="I20" s="229"/>
      <c r="J20" s="236"/>
      <c r="K20" s="236"/>
    </row>
    <row r="21" spans="1:11" ht="15.75">
      <c r="A21" s="7" t="s">
        <v>41</v>
      </c>
      <c r="B21" s="237"/>
      <c r="C21" s="238"/>
      <c r="D21" s="236"/>
      <c r="E21" s="236"/>
      <c r="F21" s="230"/>
      <c r="G21" s="236"/>
      <c r="H21" s="236"/>
      <c r="I21" s="230"/>
      <c r="J21" s="236"/>
      <c r="K21" s="236"/>
    </row>
    <row r="22" spans="1:11" ht="15.75">
      <c r="A22" s="5" t="s">
        <v>42</v>
      </c>
      <c r="B22" s="3">
        <v>220</v>
      </c>
      <c r="C22" s="6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8" t="s">
        <v>4</v>
      </c>
      <c r="B23" s="6"/>
      <c r="C23" s="6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5" t="s">
        <v>43</v>
      </c>
      <c r="B24" s="3">
        <v>230</v>
      </c>
      <c r="C24" s="6">
        <v>850</v>
      </c>
      <c r="D24" s="15">
        <f>E24+G24</f>
        <v>8303.73</v>
      </c>
      <c r="E24" s="15">
        <f>'Таблица 2.2'!H60</f>
        <v>8303.73</v>
      </c>
      <c r="F24" s="15"/>
      <c r="G24" s="15">
        <f>'Таблица 2.2'!D106+'Таблица 2.2'!D107</f>
        <v>0</v>
      </c>
      <c r="H24" s="15"/>
      <c r="I24" s="15"/>
      <c r="J24" s="15"/>
      <c r="K24" s="15"/>
    </row>
    <row r="25" spans="1:11" ht="15.75">
      <c r="A25" s="8" t="s">
        <v>4</v>
      </c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5" t="s">
        <v>54</v>
      </c>
      <c r="B26" s="3">
        <v>240</v>
      </c>
      <c r="C26" s="6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5" t="s">
        <v>44</v>
      </c>
      <c r="B27" s="3">
        <v>250</v>
      </c>
      <c r="C27" s="6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5" t="s">
        <v>45</v>
      </c>
      <c r="B28" s="3">
        <v>260</v>
      </c>
      <c r="C28" s="3" t="s">
        <v>31</v>
      </c>
      <c r="D28" s="15">
        <f>E28+G28+J28</f>
        <v>3887122.67</v>
      </c>
      <c r="E28" s="15">
        <f>'Таблица 2.2'!H31</f>
        <v>1827677.19</v>
      </c>
      <c r="F28" s="15"/>
      <c r="G28" s="15">
        <f>'Таблица 2.2'!D108+'Таблица 2.2'!D109+'Таблица 2.2'!D110+'Таблица 2.2'!D119+'Таблица 2.2'!H116+'Таблица 2.2'!H117+'Таблица 2.2'!H118+'Таблица 2.2'!H113</f>
        <v>1894246.48</v>
      </c>
      <c r="H28" s="15"/>
      <c r="I28" s="15"/>
      <c r="J28" s="15">
        <f>'Таблица 2.2'!H76</f>
        <v>165199</v>
      </c>
      <c r="K28" s="15"/>
    </row>
    <row r="29" spans="1:11" ht="15.75">
      <c r="A29" s="12" t="s">
        <v>46</v>
      </c>
      <c r="B29" s="3">
        <v>300</v>
      </c>
      <c r="C29" s="3" t="s">
        <v>31</v>
      </c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5" t="s">
        <v>4</v>
      </c>
      <c r="B30" s="237">
        <v>310</v>
      </c>
      <c r="C30" s="238"/>
      <c r="D30" s="236"/>
      <c r="E30" s="236"/>
      <c r="F30" s="229"/>
      <c r="G30" s="236"/>
      <c r="H30" s="236"/>
      <c r="I30" s="229"/>
      <c r="J30" s="236"/>
      <c r="K30" s="236"/>
    </row>
    <row r="31" spans="1:11" ht="15.75">
      <c r="A31" s="5" t="s">
        <v>47</v>
      </c>
      <c r="B31" s="237"/>
      <c r="C31" s="238"/>
      <c r="D31" s="236"/>
      <c r="E31" s="236"/>
      <c r="F31" s="230"/>
      <c r="G31" s="236"/>
      <c r="H31" s="236"/>
      <c r="I31" s="230"/>
      <c r="J31" s="236"/>
      <c r="K31" s="236"/>
    </row>
    <row r="32" spans="1:11" ht="15.75">
      <c r="A32" s="5" t="s">
        <v>48</v>
      </c>
      <c r="B32" s="3">
        <v>320</v>
      </c>
      <c r="C32" s="6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5" t="s">
        <v>49</v>
      </c>
      <c r="B33" s="3">
        <v>400</v>
      </c>
      <c r="C33" s="6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5" t="s">
        <v>4</v>
      </c>
      <c r="B34" s="237">
        <v>410</v>
      </c>
      <c r="C34" s="238"/>
      <c r="D34" s="236"/>
      <c r="E34" s="236"/>
      <c r="F34" s="229"/>
      <c r="G34" s="236"/>
      <c r="H34" s="236"/>
      <c r="I34" s="229"/>
      <c r="J34" s="236"/>
      <c r="K34" s="236"/>
    </row>
    <row r="35" spans="1:11" ht="15.75">
      <c r="A35" s="5" t="s">
        <v>50</v>
      </c>
      <c r="B35" s="237"/>
      <c r="C35" s="238"/>
      <c r="D35" s="236"/>
      <c r="E35" s="236"/>
      <c r="F35" s="230"/>
      <c r="G35" s="236"/>
      <c r="H35" s="236"/>
      <c r="I35" s="230"/>
      <c r="J35" s="236"/>
      <c r="K35" s="236"/>
    </row>
    <row r="36" spans="1:11" ht="15.75">
      <c r="A36" s="5" t="s">
        <v>51</v>
      </c>
      <c r="B36" s="3">
        <v>420</v>
      </c>
      <c r="C36" s="6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2" t="s">
        <v>52</v>
      </c>
      <c r="B37" s="3">
        <v>500</v>
      </c>
      <c r="C37" s="3" t="s">
        <v>31</v>
      </c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2" t="s">
        <v>53</v>
      </c>
      <c r="B38" s="3">
        <v>600</v>
      </c>
      <c r="C38" s="3" t="s">
        <v>31</v>
      </c>
      <c r="D38" s="15"/>
      <c r="E38" s="15"/>
      <c r="F38" s="15"/>
      <c r="G38" s="15"/>
      <c r="H38" s="15"/>
      <c r="I38" s="15"/>
      <c r="J38" s="15"/>
      <c r="K38" s="15"/>
    </row>
  </sheetData>
  <sheetProtection/>
  <mergeCells count="53">
    <mergeCell ref="J34:J35"/>
    <mergeCell ref="K34:K35"/>
    <mergeCell ref="J30:J31"/>
    <mergeCell ref="K30:K31"/>
    <mergeCell ref="F30:F31"/>
    <mergeCell ref="F34:F35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D30:D31"/>
    <mergeCell ref="E30:E31"/>
    <mergeCell ref="G30:G31"/>
    <mergeCell ref="H30:H31"/>
    <mergeCell ref="B20:B21"/>
    <mergeCell ref="C20:C21"/>
    <mergeCell ref="D20:D21"/>
    <mergeCell ref="E20:E21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6">
      <selection activeCell="G14" sqref="G14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240" t="s">
        <v>74</v>
      </c>
      <c r="L1" s="241"/>
    </row>
    <row r="2" spans="1:12" ht="12.75" customHeight="1">
      <c r="A2" s="242" t="s">
        <v>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6.5" customHeight="1">
      <c r="A3" s="242" t="s">
        <v>508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6" spans="1:12" ht="31.5" customHeight="1">
      <c r="A6" s="234" t="s">
        <v>1</v>
      </c>
      <c r="B6" s="234" t="s">
        <v>20</v>
      </c>
      <c r="C6" s="234" t="s">
        <v>62</v>
      </c>
      <c r="D6" s="234" t="s">
        <v>63</v>
      </c>
      <c r="E6" s="234"/>
      <c r="F6" s="234"/>
      <c r="G6" s="234"/>
      <c r="H6" s="234"/>
      <c r="I6" s="234"/>
      <c r="J6" s="234"/>
      <c r="K6" s="234"/>
      <c r="L6" s="234"/>
    </row>
    <row r="7" spans="1:12" ht="15.75">
      <c r="A7" s="234"/>
      <c r="B7" s="234"/>
      <c r="C7" s="234"/>
      <c r="D7" s="234" t="s">
        <v>64</v>
      </c>
      <c r="E7" s="234"/>
      <c r="F7" s="234"/>
      <c r="G7" s="234" t="s">
        <v>6</v>
      </c>
      <c r="H7" s="234"/>
      <c r="I7" s="234"/>
      <c r="J7" s="234"/>
      <c r="K7" s="234"/>
      <c r="L7" s="234"/>
    </row>
    <row r="8" spans="1:12" ht="111" customHeight="1">
      <c r="A8" s="234"/>
      <c r="B8" s="234"/>
      <c r="C8" s="234"/>
      <c r="D8" s="234"/>
      <c r="E8" s="234"/>
      <c r="F8" s="234"/>
      <c r="G8" s="239" t="s">
        <v>65</v>
      </c>
      <c r="H8" s="239"/>
      <c r="I8" s="239"/>
      <c r="J8" s="239" t="s">
        <v>66</v>
      </c>
      <c r="K8" s="239"/>
      <c r="L8" s="239"/>
    </row>
    <row r="9" spans="1:12" ht="78.75">
      <c r="A9" s="234"/>
      <c r="B9" s="234"/>
      <c r="C9" s="234"/>
      <c r="D9" s="9" t="s">
        <v>476</v>
      </c>
      <c r="E9" s="9" t="s">
        <v>68</v>
      </c>
      <c r="F9" s="9" t="s">
        <v>69</v>
      </c>
      <c r="G9" s="9" t="s">
        <v>477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77">
        <f>D12+D14</f>
        <v>3887122.67</v>
      </c>
      <c r="E11" s="6"/>
      <c r="F11" s="6"/>
      <c r="G11" s="77">
        <f>G12+G14</f>
        <v>3887122.67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77">
        <f>D13</f>
        <v>7455.48</v>
      </c>
      <c r="E12" s="6"/>
      <c r="F12" s="6"/>
      <c r="G12" s="77">
        <f>G13</f>
        <v>7455.48</v>
      </c>
      <c r="H12" s="6"/>
      <c r="I12" s="6"/>
      <c r="J12" s="6"/>
      <c r="K12" s="6"/>
      <c r="L12" s="6"/>
    </row>
    <row r="13" spans="1:12" ht="15.75">
      <c r="A13" s="5"/>
      <c r="B13" s="3"/>
      <c r="C13" s="145">
        <v>2018</v>
      </c>
      <c r="D13" s="6">
        <f>G13</f>
        <v>7455.48</v>
      </c>
      <c r="E13" s="6"/>
      <c r="F13" s="6"/>
      <c r="G13" s="6">
        <f>'Таблица 2.2'!H110+'Таблица 2.2'!H111+'Таблица 2.2'!H113+'Таблица 2.2'!D108+'Таблица 2.2'!D109</f>
        <v>7455.48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78">
        <f>D15</f>
        <v>3879667.19</v>
      </c>
      <c r="E14" s="5"/>
      <c r="F14" s="5"/>
      <c r="G14" s="78">
        <f>G15</f>
        <v>3879667.19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2019</v>
      </c>
      <c r="D15" s="78">
        <f>G15</f>
        <v>3879667.19</v>
      </c>
      <c r="E15" s="5"/>
      <c r="F15" s="5"/>
      <c r="G15" s="78">
        <f>'Таблица 2.2'!H31+'Таблица 2.2'!H76+'Таблица 2.2'!H119+'Таблица 2.2'!H116+'Таблица 2.2'!H117+'Таблица 2.2'!H118</f>
        <v>3879667.19</v>
      </c>
      <c r="H15" s="5"/>
      <c r="I15" s="5"/>
      <c r="J15" s="5"/>
      <c r="K15" s="5"/>
      <c r="L15" s="5"/>
    </row>
  </sheetData>
  <sheetProtection/>
  <mergeCells count="11">
    <mergeCell ref="D7:F8"/>
    <mergeCell ref="G7:L7"/>
    <mergeCell ref="G8:I8"/>
    <mergeCell ref="J8:L8"/>
    <mergeCell ref="K1:L1"/>
    <mergeCell ref="A2:L2"/>
    <mergeCell ref="A3:L3"/>
    <mergeCell ref="A6:A9"/>
    <mergeCell ref="B6:B9"/>
    <mergeCell ref="C6:C9"/>
    <mergeCell ref="D6:L6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showZeros="0" zoomScale="80" zoomScaleNormal="80" zoomScalePageLayoutView="0" workbookViewId="0" topLeftCell="A95">
      <selection activeCell="H110" sqref="H110:H118"/>
    </sheetView>
  </sheetViews>
  <sheetFormatPr defaultColWidth="9.140625" defaultRowHeight="12.75"/>
  <cols>
    <col min="1" max="1" width="7.28125" style="24" bestFit="1" customWidth="1"/>
    <col min="2" max="2" width="71.7109375" style="22" customWidth="1"/>
    <col min="3" max="3" width="35.00390625" style="22" customWidth="1"/>
    <col min="4" max="4" width="14.421875" style="61" customWidth="1"/>
    <col min="5" max="5" width="15.00390625" style="61" customWidth="1"/>
    <col min="6" max="6" width="16.28125" style="61" customWidth="1"/>
    <col min="7" max="7" width="15.28125" style="61" customWidth="1"/>
    <col min="8" max="8" width="18.140625" style="21" customWidth="1"/>
    <col min="9" max="9" width="13.7109375" style="22" bestFit="1" customWidth="1"/>
    <col min="10" max="10" width="16.7109375" style="22" bestFit="1" customWidth="1"/>
    <col min="11" max="16384" width="9.140625" style="22" customWidth="1"/>
  </cols>
  <sheetData>
    <row r="1" spans="7:8" ht="15.75">
      <c r="G1" s="240" t="s">
        <v>172</v>
      </c>
      <c r="H1" s="241"/>
    </row>
    <row r="3" spans="1:8" ht="15.75">
      <c r="A3" s="249" t="s">
        <v>190</v>
      </c>
      <c r="B3" s="249"/>
      <c r="C3" s="249"/>
      <c r="D3" s="249"/>
      <c r="E3" s="249"/>
      <c r="F3" s="249"/>
      <c r="G3" s="249"/>
      <c r="H3" s="249"/>
    </row>
    <row r="4" spans="1:8" ht="15.75">
      <c r="A4" s="21"/>
      <c r="B4" s="21"/>
      <c r="C4" s="21"/>
      <c r="D4" s="21"/>
      <c r="E4" s="21"/>
      <c r="F4" s="21"/>
      <c r="G4" s="21"/>
      <c r="H4" s="21" t="s">
        <v>284</v>
      </c>
    </row>
    <row r="5" spans="1:8" s="24" customFormat="1" ht="15.75">
      <c r="A5" s="252" t="s">
        <v>88</v>
      </c>
      <c r="B5" s="252" t="s">
        <v>1</v>
      </c>
      <c r="C5" s="252" t="s">
        <v>150</v>
      </c>
      <c r="D5" s="252" t="s">
        <v>89</v>
      </c>
      <c r="E5" s="252"/>
      <c r="F5" s="252"/>
      <c r="G5" s="252"/>
      <c r="H5" s="252"/>
    </row>
    <row r="6" spans="1:8" s="24" customFormat="1" ht="15.75">
      <c r="A6" s="252"/>
      <c r="B6" s="252"/>
      <c r="C6" s="252"/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</row>
    <row r="7" spans="1:8" s="30" customFormat="1" ht="15.75">
      <c r="A7" s="23" t="s">
        <v>95</v>
      </c>
      <c r="B7" s="65" t="s">
        <v>96</v>
      </c>
      <c r="C7" s="37" t="s">
        <v>97</v>
      </c>
      <c r="D7" s="64">
        <v>0</v>
      </c>
      <c r="E7" s="64"/>
      <c r="F7" s="64"/>
      <c r="G7" s="64"/>
      <c r="H7" s="29">
        <f>SUM(D7:G7)</f>
        <v>0</v>
      </c>
    </row>
    <row r="8" spans="1:8" s="30" customFormat="1" ht="15.75">
      <c r="A8" s="25" t="s">
        <v>98</v>
      </c>
      <c r="B8" s="26" t="s">
        <v>99</v>
      </c>
      <c r="C8" s="27" t="s">
        <v>97</v>
      </c>
      <c r="D8" s="28">
        <f>SUM(D10:D14)</f>
        <v>4799639.14</v>
      </c>
      <c r="E8" s="28">
        <f>SUM(E10:E14)</f>
        <v>4144922.8400000003</v>
      </c>
      <c r="F8" s="28">
        <f>SUM(F10:F14)</f>
        <v>2700548</v>
      </c>
      <c r="G8" s="28">
        <f>SUM(G10:G14)</f>
        <v>875979.38</v>
      </c>
      <c r="H8" s="29">
        <f>SUM(D8:G8)</f>
        <v>12521089.360000001</v>
      </c>
    </row>
    <row r="9" spans="1:8" ht="15.75">
      <c r="A9" s="243" t="s">
        <v>6</v>
      </c>
      <c r="B9" s="244"/>
      <c r="C9" s="244"/>
      <c r="D9" s="244"/>
      <c r="E9" s="244"/>
      <c r="F9" s="244"/>
      <c r="G9" s="244"/>
      <c r="H9" s="245"/>
    </row>
    <row r="10" spans="1:8" ht="15.75">
      <c r="A10" s="31" t="s">
        <v>100</v>
      </c>
      <c r="B10" s="33" t="s">
        <v>101</v>
      </c>
      <c r="C10" s="23"/>
      <c r="D10" s="73">
        <f>D18</f>
        <v>4139465.6599999997</v>
      </c>
      <c r="E10" s="73">
        <f>E18</f>
        <v>3997831.8400000003</v>
      </c>
      <c r="F10" s="73">
        <f>F18</f>
        <v>2560455</v>
      </c>
      <c r="G10" s="73">
        <f>G18</f>
        <v>735894.38</v>
      </c>
      <c r="H10" s="35">
        <f>SUM(D10:G10)</f>
        <v>11433646.88</v>
      </c>
    </row>
    <row r="11" spans="1:8" ht="15.75">
      <c r="A11" s="31" t="s">
        <v>102</v>
      </c>
      <c r="B11" s="33" t="s">
        <v>103</v>
      </c>
      <c r="C11" s="23"/>
      <c r="D11" s="36">
        <f>D98</f>
        <v>594244.48</v>
      </c>
      <c r="E11" s="36">
        <f>E98</f>
        <v>114001</v>
      </c>
      <c r="F11" s="36">
        <f>F98</f>
        <v>107003</v>
      </c>
      <c r="G11" s="36">
        <f>G98</f>
        <v>106995</v>
      </c>
      <c r="H11" s="35">
        <f>SUM(D11:G11)</f>
        <v>922243.48</v>
      </c>
    </row>
    <row r="12" spans="1:8" ht="15.75">
      <c r="A12" s="31" t="s">
        <v>104</v>
      </c>
      <c r="B12" s="33" t="s">
        <v>105</v>
      </c>
      <c r="C12" s="23"/>
      <c r="D12" s="36"/>
      <c r="E12" s="36"/>
      <c r="F12" s="36"/>
      <c r="G12" s="36"/>
      <c r="H12" s="35">
        <f>SUM(D12:G12)</f>
        <v>0</v>
      </c>
    </row>
    <row r="13" spans="1:10" ht="47.25">
      <c r="A13" s="31" t="s">
        <v>106</v>
      </c>
      <c r="B13" s="33" t="s">
        <v>149</v>
      </c>
      <c r="C13" s="23"/>
      <c r="D13" s="36"/>
      <c r="E13" s="36"/>
      <c r="F13" s="36"/>
      <c r="G13" s="36"/>
      <c r="H13" s="35">
        <f>SUM(D13:G13)</f>
        <v>0</v>
      </c>
      <c r="J13" s="79"/>
    </row>
    <row r="14" spans="1:8" ht="15.75">
      <c r="A14" s="31" t="s">
        <v>107</v>
      </c>
      <c r="B14" s="33" t="s">
        <v>108</v>
      </c>
      <c r="C14" s="23"/>
      <c r="D14" s="34">
        <f>D16+D17</f>
        <v>65929</v>
      </c>
      <c r="E14" s="34">
        <f>E16+E17</f>
        <v>33090</v>
      </c>
      <c r="F14" s="34">
        <f>F16+F17</f>
        <v>33090</v>
      </c>
      <c r="G14" s="34">
        <f>G16+G17</f>
        <v>33090</v>
      </c>
      <c r="H14" s="35">
        <f>SUM(D14:G14)</f>
        <v>165199</v>
      </c>
    </row>
    <row r="15" spans="1:8" ht="15.75">
      <c r="A15" s="243" t="s">
        <v>6</v>
      </c>
      <c r="B15" s="244"/>
      <c r="C15" s="244"/>
      <c r="D15" s="244"/>
      <c r="E15" s="244"/>
      <c r="F15" s="244"/>
      <c r="G15" s="244"/>
      <c r="H15" s="245"/>
    </row>
    <row r="16" spans="1:8" ht="15.75">
      <c r="A16" s="31" t="s">
        <v>109</v>
      </c>
      <c r="B16" s="33" t="s">
        <v>110</v>
      </c>
      <c r="C16" s="37"/>
      <c r="D16" s="36"/>
      <c r="E16" s="36"/>
      <c r="F16" s="36"/>
      <c r="G16" s="36"/>
      <c r="H16" s="35">
        <f>SUM(D16:G16)</f>
        <v>0</v>
      </c>
    </row>
    <row r="17" spans="1:8" ht="15.75">
      <c r="A17" s="31" t="s">
        <v>111</v>
      </c>
      <c r="B17" s="33" t="s">
        <v>151</v>
      </c>
      <c r="C17" s="37"/>
      <c r="D17" s="36">
        <f>D76</f>
        <v>65929</v>
      </c>
      <c r="E17" s="36">
        <f>E76</f>
        <v>33090</v>
      </c>
      <c r="F17" s="36">
        <f>F76</f>
        <v>33090</v>
      </c>
      <c r="G17" s="36">
        <f>G76</f>
        <v>33090</v>
      </c>
      <c r="H17" s="35">
        <f>SUM(D17:G17)</f>
        <v>165199</v>
      </c>
    </row>
    <row r="18" spans="1:8" s="30" customFormat="1" ht="47.25">
      <c r="A18" s="25" t="s">
        <v>112</v>
      </c>
      <c r="B18" s="26" t="s">
        <v>161</v>
      </c>
      <c r="C18" s="25" t="s">
        <v>97</v>
      </c>
      <c r="D18" s="28">
        <f>D20+D31+D57+D60</f>
        <v>4139465.6599999997</v>
      </c>
      <c r="E18" s="28">
        <f>E20+E31+E57+E60</f>
        <v>3997831.8400000003</v>
      </c>
      <c r="F18" s="28">
        <f>F20+F31+F57+F60</f>
        <v>2560455</v>
      </c>
      <c r="G18" s="28">
        <f>G20+G31+G57+G60</f>
        <v>735894.38</v>
      </c>
      <c r="H18" s="29">
        <f>SUM(D18:G18)</f>
        <v>11433646.88</v>
      </c>
    </row>
    <row r="19" spans="1:8" ht="15.75">
      <c r="A19" s="243" t="s">
        <v>6</v>
      </c>
      <c r="B19" s="244"/>
      <c r="C19" s="244"/>
      <c r="D19" s="244"/>
      <c r="E19" s="244"/>
      <c r="F19" s="244"/>
      <c r="G19" s="244"/>
      <c r="H19" s="245"/>
    </row>
    <row r="20" spans="1:8" s="30" customFormat="1" ht="63">
      <c r="A20" s="39" t="s">
        <v>113</v>
      </c>
      <c r="B20" s="40" t="s">
        <v>152</v>
      </c>
      <c r="C20" s="41">
        <v>100</v>
      </c>
      <c r="D20" s="42">
        <f>SUM(D22:D29)</f>
        <v>2785074.42</v>
      </c>
      <c r="E20" s="42">
        <f>SUM(E22:E29)</f>
        <v>3780486.16</v>
      </c>
      <c r="F20" s="42">
        <f>SUM(F22:F29)</f>
        <v>2423249</v>
      </c>
      <c r="G20" s="42">
        <f>SUM(G22:G30)</f>
        <v>608856.38</v>
      </c>
      <c r="H20" s="29">
        <f>SUM(D20:G20)</f>
        <v>9597665.96</v>
      </c>
    </row>
    <row r="21" spans="1:8" ht="15.75">
      <c r="A21" s="243" t="s">
        <v>4</v>
      </c>
      <c r="B21" s="244"/>
      <c r="C21" s="244"/>
      <c r="D21" s="244"/>
      <c r="E21" s="244"/>
      <c r="F21" s="244"/>
      <c r="G21" s="244"/>
      <c r="H21" s="245"/>
    </row>
    <row r="22" spans="1:10" ht="15.75">
      <c r="A22" s="43" t="s">
        <v>114</v>
      </c>
      <c r="B22" s="33" t="s">
        <v>115</v>
      </c>
      <c r="C22" s="149" t="s">
        <v>191</v>
      </c>
      <c r="D22" s="45">
        <v>1861174</v>
      </c>
      <c r="E22" s="45">
        <v>2761174</v>
      </c>
      <c r="F22" s="45">
        <v>1861174</v>
      </c>
      <c r="G22" s="45">
        <f>584630-12500</f>
        <v>572130</v>
      </c>
      <c r="H22" s="35">
        <f aca="true" t="shared" si="0" ref="H22:H31">SUM(D22:G22)</f>
        <v>7055652</v>
      </c>
      <c r="J22" s="79"/>
    </row>
    <row r="23" spans="1:10" ht="15.75">
      <c r="A23" s="43" t="s">
        <v>114</v>
      </c>
      <c r="B23" s="33" t="s">
        <v>115</v>
      </c>
      <c r="C23" s="149" t="s">
        <v>485</v>
      </c>
      <c r="D23" s="45">
        <f>12500</f>
        <v>12500</v>
      </c>
      <c r="E23" s="45"/>
      <c r="F23" s="45"/>
      <c r="G23" s="45"/>
      <c r="H23" s="35">
        <f>SUM(D23:G23)</f>
        <v>12500</v>
      </c>
      <c r="J23" s="79"/>
    </row>
    <row r="24" spans="1:10" ht="15.75">
      <c r="A24" s="43" t="s">
        <v>114</v>
      </c>
      <c r="B24" s="33" t="s">
        <v>115</v>
      </c>
      <c r="C24" s="80" t="s">
        <v>192</v>
      </c>
      <c r="D24" s="45">
        <f>197335+8735.41</f>
        <v>206070.41</v>
      </c>
      <c r="E24" s="45">
        <f>214670-200000-8735.41+39933.07+28620.08+44647.58+66052.05</f>
        <v>185187.37</v>
      </c>
      <c r="F24" s="45">
        <f>97335-26000-71335</f>
        <v>0</v>
      </c>
      <c r="G24" s="45"/>
      <c r="H24" s="35">
        <f t="shared" si="0"/>
        <v>391257.78</v>
      </c>
      <c r="J24" s="79"/>
    </row>
    <row r="25" spans="1:10" ht="15.75">
      <c r="A25" s="43" t="s">
        <v>114</v>
      </c>
      <c r="B25" s="33" t="s">
        <v>115</v>
      </c>
      <c r="C25" s="80" t="s">
        <v>486</v>
      </c>
      <c r="D25" s="45">
        <f>26000-14000-10700</f>
        <v>1300</v>
      </c>
      <c r="E25" s="45"/>
      <c r="F25" s="45"/>
      <c r="G25" s="45"/>
      <c r="H25" s="35">
        <f>SUM(D25:G25)</f>
        <v>1300</v>
      </c>
      <c r="J25" s="79"/>
    </row>
    <row r="26" spans="1:10" ht="15.75">
      <c r="A26" s="43" t="s">
        <v>114</v>
      </c>
      <c r="B26" s="33" t="s">
        <v>115</v>
      </c>
      <c r="C26" s="80" t="s">
        <v>433</v>
      </c>
      <c r="D26" s="45"/>
      <c r="E26" s="45"/>
      <c r="F26" s="45"/>
      <c r="G26" s="45"/>
      <c r="H26" s="35">
        <f>SUM(D26:G26)</f>
        <v>0</v>
      </c>
      <c r="J26" s="79"/>
    </row>
    <row r="27" spans="1:10" ht="15.75">
      <c r="A27" s="43" t="s">
        <v>116</v>
      </c>
      <c r="B27" s="33" t="s">
        <v>117</v>
      </c>
      <c r="C27" s="80" t="s">
        <v>193</v>
      </c>
      <c r="D27" s="45"/>
      <c r="E27" s="45"/>
      <c r="F27" s="45"/>
      <c r="G27" s="45"/>
      <c r="H27" s="35">
        <f t="shared" si="0"/>
        <v>0</v>
      </c>
      <c r="J27" s="79"/>
    </row>
    <row r="28" spans="1:8" ht="15.75">
      <c r="A28" s="43" t="s">
        <v>118</v>
      </c>
      <c r="B28" s="33" t="s">
        <v>119</v>
      </c>
      <c r="C28" s="149" t="s">
        <v>194</v>
      </c>
      <c r="D28" s="70">
        <f>562074+139823.62</f>
        <v>701897.62</v>
      </c>
      <c r="E28" s="70">
        <v>833874</v>
      </c>
      <c r="F28" s="70">
        <v>562075</v>
      </c>
      <c r="G28" s="70">
        <f>176550-139823.62</f>
        <v>36726.380000000005</v>
      </c>
      <c r="H28" s="35">
        <f t="shared" si="0"/>
        <v>2134573</v>
      </c>
    </row>
    <row r="29" spans="1:8" ht="15.75">
      <c r="A29" s="43" t="s">
        <v>118</v>
      </c>
      <c r="B29" s="33" t="s">
        <v>119</v>
      </c>
      <c r="C29" s="151" t="s">
        <v>195</v>
      </c>
      <c r="D29" s="177">
        <f>59432-50000-7299.61</f>
        <v>2132.3900000000003</v>
      </c>
      <c r="E29" s="70">
        <f>250.79</f>
        <v>250.79</v>
      </c>
      <c r="F29" s="70">
        <f>29232-10481.55-15350.44-3400.01</f>
        <v>0</v>
      </c>
      <c r="G29" s="70">
        <v>0</v>
      </c>
      <c r="H29" s="35">
        <f t="shared" si="0"/>
        <v>2383.1800000000003</v>
      </c>
    </row>
    <row r="30" spans="1:8" ht="15.75">
      <c r="A30" s="43" t="s">
        <v>118</v>
      </c>
      <c r="B30" s="33" t="s">
        <v>119</v>
      </c>
      <c r="C30" s="176" t="s">
        <v>445</v>
      </c>
      <c r="D30" s="177"/>
      <c r="E30" s="70"/>
      <c r="F30" s="70"/>
      <c r="G30" s="70"/>
      <c r="H30" s="35">
        <f>SUM(D30:G30)</f>
        <v>0</v>
      </c>
    </row>
    <row r="31" spans="1:10" s="30" customFormat="1" ht="31.5">
      <c r="A31" s="46" t="s">
        <v>120</v>
      </c>
      <c r="B31" s="40" t="s">
        <v>153</v>
      </c>
      <c r="C31" s="41">
        <v>200</v>
      </c>
      <c r="D31" s="47">
        <f>SUM(D33:D56)</f>
        <v>1353773.51</v>
      </c>
      <c r="E31" s="47">
        <f>SUM(E33:E56)</f>
        <v>209659.68</v>
      </c>
      <c r="F31" s="47">
        <f>SUM(F33:F56)</f>
        <v>137206</v>
      </c>
      <c r="G31" s="47">
        <f>SUM(G33:G56)</f>
        <v>127038</v>
      </c>
      <c r="H31" s="29">
        <f t="shared" si="0"/>
        <v>1827677.19</v>
      </c>
      <c r="J31" s="124"/>
    </row>
    <row r="32" spans="1:10" ht="15.75">
      <c r="A32" s="243" t="s">
        <v>4</v>
      </c>
      <c r="B32" s="244"/>
      <c r="C32" s="244"/>
      <c r="D32" s="244"/>
      <c r="E32" s="244"/>
      <c r="F32" s="244"/>
      <c r="G32" s="244"/>
      <c r="H32" s="245"/>
      <c r="J32" s="79"/>
    </row>
    <row r="33" spans="1:21" ht="15.75">
      <c r="A33" s="43" t="s">
        <v>121</v>
      </c>
      <c r="B33" s="33" t="s">
        <v>122</v>
      </c>
      <c r="C33" s="135" t="s">
        <v>196</v>
      </c>
      <c r="D33" s="72">
        <v>1800</v>
      </c>
      <c r="E33" s="72">
        <v>1800</v>
      </c>
      <c r="F33" s="72">
        <v>1800</v>
      </c>
      <c r="G33" s="72">
        <v>1800</v>
      </c>
      <c r="H33" s="35">
        <f aca="true" t="shared" si="1" ref="H33:H53">SUM(D33:G33)</f>
        <v>7200</v>
      </c>
      <c r="I33" s="253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</row>
    <row r="34" spans="1:21" ht="15.75">
      <c r="A34" s="43" t="s">
        <v>121</v>
      </c>
      <c r="B34" s="33" t="s">
        <v>122</v>
      </c>
      <c r="C34" s="141" t="s">
        <v>197</v>
      </c>
      <c r="D34" s="72">
        <v>5310</v>
      </c>
      <c r="E34" s="72">
        <v>5310</v>
      </c>
      <c r="F34" s="72">
        <v>5310</v>
      </c>
      <c r="G34" s="72">
        <v>5310</v>
      </c>
      <c r="H34" s="35">
        <f>SUM(D34:G34)</f>
        <v>21240</v>
      </c>
      <c r="I34" s="253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1:10" ht="15.75">
      <c r="A35" s="43" t="s">
        <v>123</v>
      </c>
      <c r="B35" s="33" t="s">
        <v>124</v>
      </c>
      <c r="C35" s="135" t="s">
        <v>198</v>
      </c>
      <c r="D35" s="45"/>
      <c r="E35" s="45"/>
      <c r="F35" s="45"/>
      <c r="G35" s="45"/>
      <c r="H35" s="35">
        <f t="shared" si="1"/>
        <v>0</v>
      </c>
      <c r="J35" s="79"/>
    </row>
    <row r="36" spans="1:21" ht="15.75">
      <c r="A36" s="31" t="s">
        <v>125</v>
      </c>
      <c r="B36" s="339" t="s">
        <v>126</v>
      </c>
      <c r="C36" s="343" t="s">
        <v>199</v>
      </c>
      <c r="D36" s="344">
        <f>568000+149166.59+12143.93+434477.44+3824</f>
        <v>1167611.96</v>
      </c>
      <c r="E36" s="344">
        <f>5174.2+20381.91+43120.56</f>
        <v>68676.67</v>
      </c>
      <c r="F36" s="344">
        <f>50000-50000</f>
        <v>0</v>
      </c>
      <c r="G36" s="76">
        <f>4500-4500</f>
        <v>0</v>
      </c>
      <c r="H36" s="35">
        <f t="shared" si="1"/>
        <v>1236288.63</v>
      </c>
      <c r="I36" s="253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</row>
    <row r="37" spans="1:21" ht="15.75">
      <c r="A37" s="31" t="s">
        <v>125</v>
      </c>
      <c r="B37" s="33" t="s">
        <v>448</v>
      </c>
      <c r="C37" s="175" t="s">
        <v>449</v>
      </c>
      <c r="D37" s="72"/>
      <c r="E37" s="72"/>
      <c r="F37" s="72"/>
      <c r="G37" s="72"/>
      <c r="H37" s="35">
        <f>SUM(D37:G37)</f>
        <v>0</v>
      </c>
      <c r="I37" s="179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</row>
    <row r="38" spans="1:8" ht="15.75">
      <c r="A38" s="31" t="s">
        <v>127</v>
      </c>
      <c r="B38" s="33" t="s">
        <v>128</v>
      </c>
      <c r="C38" s="135" t="s">
        <v>200</v>
      </c>
      <c r="D38" s="45"/>
      <c r="E38" s="45"/>
      <c r="F38" s="45"/>
      <c r="G38" s="45"/>
      <c r="H38" s="35">
        <f t="shared" si="1"/>
        <v>0</v>
      </c>
    </row>
    <row r="39" spans="1:10" ht="18.75" customHeight="1">
      <c r="A39" s="31" t="s">
        <v>129</v>
      </c>
      <c r="B39" s="33" t="s">
        <v>130</v>
      </c>
      <c r="C39" s="137" t="s">
        <v>201</v>
      </c>
      <c r="D39" s="72">
        <f>25000+10481.55</f>
        <v>35481.55</v>
      </c>
      <c r="E39" s="72"/>
      <c r="F39" s="76"/>
      <c r="G39" s="72"/>
      <c r="H39" s="74">
        <f>SUM(D39:G39)</f>
        <v>35481.55</v>
      </c>
      <c r="J39" s="79"/>
    </row>
    <row r="40" spans="1:8" s="52" customFormat="1" ht="15.75">
      <c r="A40" s="51" t="s">
        <v>131</v>
      </c>
      <c r="B40" s="185" t="s">
        <v>132</v>
      </c>
      <c r="C40" s="186" t="s">
        <v>202</v>
      </c>
      <c r="D40" s="180"/>
      <c r="E40" s="180">
        <v>1278.01</v>
      </c>
      <c r="F40" s="50"/>
      <c r="G40" s="50"/>
      <c r="H40" s="35">
        <f t="shared" si="1"/>
        <v>1278.01</v>
      </c>
    </row>
    <row r="41" spans="1:21" s="52" customFormat="1" ht="15.75">
      <c r="A41" s="51" t="s">
        <v>131</v>
      </c>
      <c r="B41" s="185" t="s">
        <v>132</v>
      </c>
      <c r="C41" s="188" t="s">
        <v>203</v>
      </c>
      <c r="D41" s="180">
        <f>9700+2978-1278</f>
        <v>11400</v>
      </c>
      <c r="E41" s="50"/>
      <c r="F41" s="50"/>
      <c r="G41" s="50"/>
      <c r="H41" s="35">
        <f>SUM(D41:G41)</f>
        <v>11400</v>
      </c>
      <c r="I41" s="250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</row>
    <row r="42" spans="1:10" s="52" customFormat="1" ht="15.75">
      <c r="A42" s="53" t="s">
        <v>154</v>
      </c>
      <c r="B42" s="33" t="s">
        <v>137</v>
      </c>
      <c r="C42" s="138" t="s">
        <v>204</v>
      </c>
      <c r="D42" s="50"/>
      <c r="E42" s="50"/>
      <c r="F42" s="50"/>
      <c r="G42" s="50"/>
      <c r="H42" s="35">
        <f t="shared" si="1"/>
        <v>0</v>
      </c>
      <c r="J42" s="146"/>
    </row>
    <row r="43" spans="1:10" s="52" customFormat="1" ht="15.75">
      <c r="A43" s="54" t="s">
        <v>155</v>
      </c>
      <c r="B43" s="33" t="s">
        <v>138</v>
      </c>
      <c r="C43" s="136" t="s">
        <v>245</v>
      </c>
      <c r="D43" s="72"/>
      <c r="E43" s="72"/>
      <c r="F43" s="72"/>
      <c r="G43" s="72"/>
      <c r="H43" s="35">
        <f>SUM(D43:G43)</f>
        <v>0</v>
      </c>
      <c r="J43" s="146"/>
    </row>
    <row r="44" spans="1:21" s="52" customFormat="1" ht="15.75">
      <c r="A44" s="54" t="s">
        <v>155</v>
      </c>
      <c r="B44" s="33" t="s">
        <v>138</v>
      </c>
      <c r="C44" s="141" t="s">
        <v>205</v>
      </c>
      <c r="D44" s="72">
        <f>14171-6184</f>
        <v>7987</v>
      </c>
      <c r="E44" s="72">
        <v>14171</v>
      </c>
      <c r="F44" s="72">
        <v>14171</v>
      </c>
      <c r="G44" s="72">
        <v>14171</v>
      </c>
      <c r="H44" s="35">
        <f>SUM(D44:G44)</f>
        <v>50500</v>
      </c>
      <c r="I44" s="250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</row>
    <row r="45" spans="1:21" s="52" customFormat="1" ht="15.75">
      <c r="A45" s="184" t="s">
        <v>156</v>
      </c>
      <c r="B45" s="185" t="s">
        <v>139</v>
      </c>
      <c r="C45" s="186" t="s">
        <v>479</v>
      </c>
      <c r="D45" s="180">
        <f>2400+1615</f>
        <v>4015</v>
      </c>
      <c r="E45" s="180"/>
      <c r="F45" s="180"/>
      <c r="G45" s="180"/>
      <c r="H45" s="187">
        <f>SUM(D45:G45)</f>
        <v>4015</v>
      </c>
      <c r="I45" s="250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</row>
    <row r="46" spans="1:8" s="52" customFormat="1" ht="15.75">
      <c r="A46" s="54" t="s">
        <v>156</v>
      </c>
      <c r="B46" s="185" t="s">
        <v>139</v>
      </c>
      <c r="C46" s="186" t="s">
        <v>246</v>
      </c>
      <c r="D46" s="180">
        <v>10000</v>
      </c>
      <c r="E46" s="180">
        <f>10000+2500</f>
        <v>12500</v>
      </c>
      <c r="F46" s="180">
        <v>10000</v>
      </c>
      <c r="G46" s="180">
        <v>10000</v>
      </c>
      <c r="H46" s="35">
        <f>SUM(D46:G46)</f>
        <v>42500</v>
      </c>
    </row>
    <row r="47" spans="1:21" s="52" customFormat="1" ht="15.75">
      <c r="A47" s="54" t="s">
        <v>156</v>
      </c>
      <c r="B47" s="33" t="s">
        <v>139</v>
      </c>
      <c r="C47" s="138" t="s">
        <v>470</v>
      </c>
      <c r="D47" s="50">
        <v>45252</v>
      </c>
      <c r="E47" s="50">
        <v>45252</v>
      </c>
      <c r="F47" s="50">
        <v>45252</v>
      </c>
      <c r="G47" s="50">
        <v>45252</v>
      </c>
      <c r="H47" s="35">
        <f t="shared" si="1"/>
        <v>181008</v>
      </c>
      <c r="I47" s="250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</row>
    <row r="48" spans="1:10" s="52" customFormat="1" ht="15.75">
      <c r="A48" s="54" t="s">
        <v>156</v>
      </c>
      <c r="B48" s="33" t="s">
        <v>139</v>
      </c>
      <c r="C48" s="138" t="s">
        <v>206</v>
      </c>
      <c r="D48" s="75"/>
      <c r="E48" s="75"/>
      <c r="F48" s="75"/>
      <c r="G48" s="75"/>
      <c r="H48" s="35">
        <f t="shared" si="1"/>
        <v>0</v>
      </c>
      <c r="J48" s="146"/>
    </row>
    <row r="49" spans="1:8" s="52" customFormat="1" ht="15.75">
      <c r="A49" s="54" t="s">
        <v>156</v>
      </c>
      <c r="B49" s="33" t="s">
        <v>139</v>
      </c>
      <c r="C49" s="138" t="s">
        <v>207</v>
      </c>
      <c r="D49" s="75"/>
      <c r="E49" s="75"/>
      <c r="F49" s="75"/>
      <c r="G49" s="75"/>
      <c r="H49" s="35">
        <f t="shared" si="1"/>
        <v>0</v>
      </c>
    </row>
    <row r="50" spans="1:21" s="52" customFormat="1" ht="15.75">
      <c r="A50" s="54" t="s">
        <v>156</v>
      </c>
      <c r="B50" s="33" t="s">
        <v>139</v>
      </c>
      <c r="C50" s="142" t="s">
        <v>471</v>
      </c>
      <c r="D50" s="50">
        <f>9832+1803</f>
        <v>11635</v>
      </c>
      <c r="E50" s="50">
        <v>9832</v>
      </c>
      <c r="F50" s="50">
        <v>9833</v>
      </c>
      <c r="G50" s="50">
        <v>9833</v>
      </c>
      <c r="H50" s="35">
        <f t="shared" si="1"/>
        <v>41133</v>
      </c>
      <c r="I50" s="250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s="52" customFormat="1" ht="15.75">
      <c r="A51" s="54" t="s">
        <v>156</v>
      </c>
      <c r="B51" s="33" t="s">
        <v>139</v>
      </c>
      <c r="C51" s="142" t="s">
        <v>472</v>
      </c>
      <c r="D51" s="75">
        <v>161</v>
      </c>
      <c r="E51" s="75"/>
      <c r="F51" s="75"/>
      <c r="G51" s="75"/>
      <c r="H51" s="35">
        <f t="shared" si="1"/>
        <v>161</v>
      </c>
      <c r="I51" s="250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1" s="52" customFormat="1" ht="15.75">
      <c r="A52" s="54" t="s">
        <v>156</v>
      </c>
      <c r="B52" s="33" t="s">
        <v>139</v>
      </c>
      <c r="C52" s="142" t="s">
        <v>208</v>
      </c>
      <c r="D52" s="75">
        <v>2280</v>
      </c>
      <c r="E52" s="75"/>
      <c r="F52" s="75"/>
      <c r="G52" s="75"/>
      <c r="H52" s="35">
        <f t="shared" si="1"/>
        <v>2280</v>
      </c>
      <c r="I52" s="250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</row>
    <row r="53" spans="1:21" s="52" customFormat="1" ht="15.75">
      <c r="A53" s="54" t="s">
        <v>156</v>
      </c>
      <c r="B53" s="33" t="s">
        <v>139</v>
      </c>
      <c r="C53" s="142" t="s">
        <v>473</v>
      </c>
      <c r="D53" s="75">
        <v>50840</v>
      </c>
      <c r="E53" s="75">
        <v>50840</v>
      </c>
      <c r="F53" s="75">
        <v>50840</v>
      </c>
      <c r="G53" s="75">
        <v>40672</v>
      </c>
      <c r="H53" s="35">
        <f t="shared" si="1"/>
        <v>193192</v>
      </c>
      <c r="I53" s="250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</row>
    <row r="54" spans="1:9" ht="18.75" customHeight="1">
      <c r="A54" s="31" t="s">
        <v>281</v>
      </c>
      <c r="B54" s="33" t="s">
        <v>130</v>
      </c>
      <c r="C54" s="139" t="s">
        <v>279</v>
      </c>
      <c r="D54" s="72"/>
      <c r="E54" s="72"/>
      <c r="F54" s="72"/>
      <c r="G54" s="72"/>
      <c r="H54" s="74">
        <f>SUM(D54:G54)</f>
        <v>0</v>
      </c>
      <c r="I54" s="79"/>
    </row>
    <row r="55" spans="1:8" s="52" customFormat="1" ht="15.75">
      <c r="A55" s="51" t="s">
        <v>282</v>
      </c>
      <c r="B55" s="33" t="s">
        <v>132</v>
      </c>
      <c r="C55" s="139" t="s">
        <v>280</v>
      </c>
      <c r="D55" s="50"/>
      <c r="E55" s="50"/>
      <c r="F55" s="50"/>
      <c r="G55" s="50"/>
      <c r="H55" s="35">
        <f>SUM(D55:G55)</f>
        <v>0</v>
      </c>
    </row>
    <row r="56" spans="1:21" s="134" customFormat="1" ht="15.75">
      <c r="A56" s="131" t="s">
        <v>283</v>
      </c>
      <c r="B56" s="194" t="s">
        <v>139</v>
      </c>
      <c r="C56" s="139" t="s">
        <v>474</v>
      </c>
      <c r="D56" s="195"/>
      <c r="E56" s="196">
        <f>40225-40225</f>
        <v>0</v>
      </c>
      <c r="F56" s="132"/>
      <c r="G56" s="132"/>
      <c r="H56" s="133">
        <f>SUM(D56:G56)</f>
        <v>0</v>
      </c>
      <c r="I56" s="250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</row>
    <row r="57" spans="1:9" s="30" customFormat="1" ht="15.75">
      <c r="A57" s="46" t="s">
        <v>133</v>
      </c>
      <c r="B57" s="40" t="s">
        <v>157</v>
      </c>
      <c r="C57" s="55">
        <v>300</v>
      </c>
      <c r="D57" s="47">
        <f>D59</f>
        <v>0</v>
      </c>
      <c r="E57" s="140">
        <f>E59</f>
        <v>0</v>
      </c>
      <c r="F57" s="47">
        <f>F59</f>
        <v>0</v>
      </c>
      <c r="G57" s="47">
        <f>G59</f>
        <v>0</v>
      </c>
      <c r="H57" s="29">
        <f>SUM(D57:G57)</f>
        <v>0</v>
      </c>
      <c r="I57" s="124"/>
    </row>
    <row r="58" spans="1:8" ht="15.75">
      <c r="A58" s="243" t="s">
        <v>4</v>
      </c>
      <c r="B58" s="244"/>
      <c r="C58" s="244"/>
      <c r="D58" s="244"/>
      <c r="E58" s="244"/>
      <c r="F58" s="244"/>
      <c r="G58" s="244"/>
      <c r="H58" s="245"/>
    </row>
    <row r="59" spans="1:8" s="60" customFormat="1" ht="15.75">
      <c r="A59" s="56" t="s">
        <v>134</v>
      </c>
      <c r="B59" s="57" t="s">
        <v>135</v>
      </c>
      <c r="C59" s="58"/>
      <c r="D59" s="59"/>
      <c r="E59" s="59"/>
      <c r="F59" s="59"/>
      <c r="G59" s="59"/>
      <c r="H59" s="35">
        <f>SUM(D59:G59)</f>
        <v>0</v>
      </c>
    </row>
    <row r="60" spans="1:8" s="30" customFormat="1" ht="15.75">
      <c r="A60" s="39" t="s">
        <v>136</v>
      </c>
      <c r="B60" s="40" t="s">
        <v>165</v>
      </c>
      <c r="C60" s="55">
        <v>800</v>
      </c>
      <c r="D60" s="47">
        <f>SUM(D62:D67)</f>
        <v>617.73</v>
      </c>
      <c r="E60" s="47">
        <f>SUM(E62:E67)</f>
        <v>7686</v>
      </c>
      <c r="F60" s="47">
        <f>SUM(F62:F67)</f>
        <v>0</v>
      </c>
      <c r="G60" s="47">
        <f>SUM(G62:G67)</f>
        <v>0</v>
      </c>
      <c r="H60" s="29">
        <f>SUM(D60:G60)</f>
        <v>8303.73</v>
      </c>
    </row>
    <row r="61" spans="1:8" s="30" customFormat="1" ht="15.75">
      <c r="A61" s="243" t="s">
        <v>4</v>
      </c>
      <c r="B61" s="244"/>
      <c r="C61" s="244"/>
      <c r="D61" s="244"/>
      <c r="E61" s="244"/>
      <c r="F61" s="244"/>
      <c r="G61" s="244"/>
      <c r="H61" s="245"/>
    </row>
    <row r="62" spans="1:8" ht="15.75">
      <c r="A62" s="31" t="s">
        <v>162</v>
      </c>
      <c r="B62" s="33" t="s">
        <v>158</v>
      </c>
      <c r="C62" s="71" t="s">
        <v>209</v>
      </c>
      <c r="D62" s="76">
        <f>790-690</f>
        <v>100</v>
      </c>
      <c r="E62" s="76">
        <f>790-790+7500+186</f>
        <v>7686</v>
      </c>
      <c r="F62" s="76">
        <f>790-790</f>
        <v>0</v>
      </c>
      <c r="G62" s="76">
        <f>790-790</f>
        <v>0</v>
      </c>
      <c r="H62" s="35">
        <f aca="true" t="shared" si="2" ref="H62:H69">SUM(D62:G62)</f>
        <v>7786</v>
      </c>
    </row>
    <row r="63" spans="1:8" ht="15.75">
      <c r="A63" s="31" t="s">
        <v>162</v>
      </c>
      <c r="B63" s="33" t="s">
        <v>158</v>
      </c>
      <c r="C63" s="71" t="s">
        <v>452</v>
      </c>
      <c r="D63" s="76">
        <f>1050-1050</f>
        <v>0</v>
      </c>
      <c r="E63" s="76">
        <f>1050-1050</f>
        <v>0</v>
      </c>
      <c r="F63" s="76">
        <f>1050-1050</f>
        <v>0</v>
      </c>
      <c r="G63" s="76">
        <f>1050-1050</f>
        <v>0</v>
      </c>
      <c r="H63" s="35">
        <f>SUM(D63:G63)</f>
        <v>0</v>
      </c>
    </row>
    <row r="64" spans="1:8" ht="15.75">
      <c r="A64" s="31" t="s">
        <v>162</v>
      </c>
      <c r="B64" s="33" t="s">
        <v>158</v>
      </c>
      <c r="C64" s="175" t="s">
        <v>444</v>
      </c>
      <c r="D64" s="76"/>
      <c r="E64" s="76"/>
      <c r="F64" s="76"/>
      <c r="G64" s="76"/>
      <c r="H64" s="35">
        <f t="shared" si="2"/>
        <v>0</v>
      </c>
    </row>
    <row r="65" spans="1:8" ht="15.75">
      <c r="A65" s="62" t="s">
        <v>163</v>
      </c>
      <c r="B65" s="33" t="s">
        <v>159</v>
      </c>
      <c r="C65" s="71" t="s">
        <v>210</v>
      </c>
      <c r="D65" s="50">
        <f>1200-1200</f>
        <v>0</v>
      </c>
      <c r="E65" s="50">
        <f>1200-539.75-660.25</f>
        <v>0</v>
      </c>
      <c r="F65" s="50">
        <f>1200-1200</f>
        <v>0</v>
      </c>
      <c r="G65" s="50">
        <f>1200-1200</f>
        <v>0</v>
      </c>
      <c r="H65" s="35">
        <f t="shared" si="2"/>
        <v>0</v>
      </c>
    </row>
    <row r="66" spans="1:8" ht="15.75">
      <c r="A66" s="62" t="s">
        <v>163</v>
      </c>
      <c r="B66" s="33" t="s">
        <v>159</v>
      </c>
      <c r="C66" s="175" t="s">
        <v>443</v>
      </c>
      <c r="D66" s="50"/>
      <c r="E66" s="50"/>
      <c r="F66" s="50"/>
      <c r="G66" s="50"/>
      <c r="H66" s="35">
        <f t="shared" si="2"/>
        <v>0</v>
      </c>
    </row>
    <row r="67" spans="1:8" s="52" customFormat="1" ht="15.75">
      <c r="A67" s="51" t="s">
        <v>164</v>
      </c>
      <c r="B67" s="33" t="s">
        <v>160</v>
      </c>
      <c r="C67" s="152" t="s">
        <v>211</v>
      </c>
      <c r="D67" s="50">
        <f>17.73+3500-3000</f>
        <v>517.73</v>
      </c>
      <c r="E67" s="50"/>
      <c r="F67" s="50"/>
      <c r="G67" s="50"/>
      <c r="H67" s="35">
        <f t="shared" si="2"/>
        <v>517.73</v>
      </c>
    </row>
    <row r="68" spans="1:8" s="52" customFormat="1" ht="15.75">
      <c r="A68" s="51" t="s">
        <v>164</v>
      </c>
      <c r="B68" s="33" t="s">
        <v>160</v>
      </c>
      <c r="C68" s="175" t="s">
        <v>450</v>
      </c>
      <c r="D68" s="50"/>
      <c r="E68" s="50"/>
      <c r="F68" s="50"/>
      <c r="G68" s="50"/>
      <c r="H68" s="35">
        <f>SUM(D68:G68)</f>
        <v>0</v>
      </c>
    </row>
    <row r="69" spans="1:8" s="30" customFormat="1" ht="47.25">
      <c r="A69" s="25" t="s">
        <v>140</v>
      </c>
      <c r="B69" s="26" t="s">
        <v>166</v>
      </c>
      <c r="C69" s="69" t="s">
        <v>97</v>
      </c>
      <c r="D69" s="28">
        <f>D71+D76+D89</f>
        <v>65929</v>
      </c>
      <c r="E69" s="28">
        <f>E71+E76+E89</f>
        <v>33090</v>
      </c>
      <c r="F69" s="28">
        <f>F71+F76+F89</f>
        <v>33090</v>
      </c>
      <c r="G69" s="28">
        <f>G71+G76+G89</f>
        <v>33090</v>
      </c>
      <c r="H69" s="29">
        <f t="shared" si="2"/>
        <v>165199</v>
      </c>
    </row>
    <row r="70" spans="1:8" ht="15.75">
      <c r="A70" s="243" t="s">
        <v>6</v>
      </c>
      <c r="B70" s="244"/>
      <c r="C70" s="244"/>
      <c r="D70" s="244"/>
      <c r="E70" s="244"/>
      <c r="F70" s="244"/>
      <c r="G70" s="244"/>
      <c r="H70" s="245"/>
    </row>
    <row r="71" spans="1:8" ht="63">
      <c r="A71" s="39" t="s">
        <v>141</v>
      </c>
      <c r="B71" s="40" t="s">
        <v>152</v>
      </c>
      <c r="C71" s="41">
        <v>100</v>
      </c>
      <c r="D71" s="42">
        <f>SUM(D73:D75)</f>
        <v>0</v>
      </c>
      <c r="E71" s="42">
        <f>SUM(E73:E75)</f>
        <v>0</v>
      </c>
      <c r="F71" s="42">
        <f>SUM(F73:F75)</f>
        <v>0</v>
      </c>
      <c r="G71" s="42">
        <f>SUM(G73:G75)</f>
        <v>0</v>
      </c>
      <c r="H71" s="29">
        <f>SUM(D71:G71)</f>
        <v>0</v>
      </c>
    </row>
    <row r="72" spans="1:8" ht="15.75">
      <c r="A72" s="243" t="s">
        <v>4</v>
      </c>
      <c r="B72" s="244"/>
      <c r="C72" s="244"/>
      <c r="D72" s="244"/>
      <c r="E72" s="244"/>
      <c r="F72" s="244"/>
      <c r="G72" s="244"/>
      <c r="H72" s="245"/>
    </row>
    <row r="73" spans="1:8" ht="15.75">
      <c r="A73" s="43" t="s">
        <v>173</v>
      </c>
      <c r="B73" s="33" t="s">
        <v>115</v>
      </c>
      <c r="C73" s="44"/>
      <c r="D73" s="45"/>
      <c r="E73" s="45"/>
      <c r="F73" s="45"/>
      <c r="G73" s="45"/>
      <c r="H73" s="35">
        <f>SUM(D73:G73)</f>
        <v>0</v>
      </c>
    </row>
    <row r="74" spans="1:8" ht="15.75">
      <c r="A74" s="43" t="s">
        <v>174</v>
      </c>
      <c r="B74" s="33" t="s">
        <v>117</v>
      </c>
      <c r="C74" s="44"/>
      <c r="D74" s="45"/>
      <c r="E74" s="45"/>
      <c r="F74" s="45"/>
      <c r="G74" s="45"/>
      <c r="H74" s="35">
        <f>SUM(D74:G74)</f>
        <v>0</v>
      </c>
    </row>
    <row r="75" spans="1:8" ht="15.75" customHeight="1">
      <c r="A75" s="43" t="s">
        <v>175</v>
      </c>
      <c r="B75" s="33" t="s">
        <v>119</v>
      </c>
      <c r="C75" s="44"/>
      <c r="D75" s="45"/>
      <c r="E75" s="45"/>
      <c r="F75" s="45"/>
      <c r="G75" s="45"/>
      <c r="H75" s="35">
        <f>SUM(D75:G75)</f>
        <v>0</v>
      </c>
    </row>
    <row r="76" spans="1:9" ht="31.5">
      <c r="A76" s="46" t="s">
        <v>142</v>
      </c>
      <c r="B76" s="40" t="s">
        <v>153</v>
      </c>
      <c r="C76" s="41">
        <v>200</v>
      </c>
      <c r="D76" s="47">
        <f>SUM(D78:D88)</f>
        <v>65929</v>
      </c>
      <c r="E76" s="47">
        <f>SUM(E78:E88)</f>
        <v>33090</v>
      </c>
      <c r="F76" s="47">
        <f>SUM(F78:F88)</f>
        <v>33090</v>
      </c>
      <c r="G76" s="47">
        <f>SUM(G78:G88)</f>
        <v>33090</v>
      </c>
      <c r="H76" s="29">
        <f>SUM(D76:G76)</f>
        <v>165199</v>
      </c>
      <c r="I76" s="79"/>
    </row>
    <row r="77" spans="1:8" ht="15.75">
      <c r="A77" s="243" t="s">
        <v>4</v>
      </c>
      <c r="B77" s="244"/>
      <c r="C77" s="244"/>
      <c r="D77" s="244"/>
      <c r="E77" s="244"/>
      <c r="F77" s="244"/>
      <c r="G77" s="244"/>
      <c r="H77" s="245"/>
    </row>
    <row r="78" spans="1:8" ht="15.75">
      <c r="A78" s="43" t="s">
        <v>176</v>
      </c>
      <c r="B78" s="33" t="s">
        <v>122</v>
      </c>
      <c r="C78" s="48" t="s">
        <v>247</v>
      </c>
      <c r="D78" s="45"/>
      <c r="E78" s="45"/>
      <c r="F78" s="45"/>
      <c r="G78" s="45"/>
      <c r="H78" s="35">
        <f aca="true" t="shared" si="3" ref="H78:H88">SUM(D78:G78)</f>
        <v>0</v>
      </c>
    </row>
    <row r="79" spans="1:8" ht="15.75">
      <c r="A79" s="43" t="s">
        <v>177</v>
      </c>
      <c r="B79" s="33" t="s">
        <v>124</v>
      </c>
      <c r="C79" s="48" t="s">
        <v>248</v>
      </c>
      <c r="D79" s="45"/>
      <c r="E79" s="45"/>
      <c r="F79" s="45"/>
      <c r="G79" s="45"/>
      <c r="H79" s="35">
        <f t="shared" si="3"/>
        <v>0</v>
      </c>
    </row>
    <row r="80" spans="1:8" ht="15.75">
      <c r="A80" s="63" t="s">
        <v>178</v>
      </c>
      <c r="B80" s="33" t="s">
        <v>126</v>
      </c>
      <c r="C80" s="48" t="s">
        <v>249</v>
      </c>
      <c r="D80" s="45"/>
      <c r="E80" s="45"/>
      <c r="F80" s="45"/>
      <c r="G80" s="45"/>
      <c r="H80" s="35">
        <f t="shared" si="3"/>
        <v>0</v>
      </c>
    </row>
    <row r="81" spans="1:8" ht="15.75">
      <c r="A81" s="31" t="s">
        <v>179</v>
      </c>
      <c r="B81" s="33" t="s">
        <v>128</v>
      </c>
      <c r="C81" s="48" t="s">
        <v>250</v>
      </c>
      <c r="D81" s="45"/>
      <c r="E81" s="45"/>
      <c r="F81" s="45"/>
      <c r="G81" s="45"/>
      <c r="H81" s="35">
        <f t="shared" si="3"/>
        <v>0</v>
      </c>
    </row>
    <row r="82" spans="1:8" ht="15.75">
      <c r="A82" s="31" t="s">
        <v>180</v>
      </c>
      <c r="B82" s="33" t="s">
        <v>130</v>
      </c>
      <c r="C82" s="48" t="s">
        <v>251</v>
      </c>
      <c r="D82" s="50"/>
      <c r="E82" s="50"/>
      <c r="F82" s="50"/>
      <c r="G82" s="50"/>
      <c r="H82" s="35">
        <f t="shared" si="3"/>
        <v>0</v>
      </c>
    </row>
    <row r="83" spans="1:8" ht="15.75">
      <c r="A83" s="51" t="s">
        <v>181</v>
      </c>
      <c r="B83" s="33" t="s">
        <v>132</v>
      </c>
      <c r="C83" s="48" t="s">
        <v>252</v>
      </c>
      <c r="D83" s="50">
        <v>30000</v>
      </c>
      <c r="E83" s="50"/>
      <c r="F83" s="50"/>
      <c r="G83" s="50"/>
      <c r="H83" s="35">
        <f t="shared" si="3"/>
        <v>30000</v>
      </c>
    </row>
    <row r="84" spans="1:8" ht="15.75">
      <c r="A84" s="53" t="s">
        <v>182</v>
      </c>
      <c r="B84" s="33" t="s">
        <v>137</v>
      </c>
      <c r="C84" s="48" t="s">
        <v>253</v>
      </c>
      <c r="D84" s="50"/>
      <c r="E84" s="50"/>
      <c r="F84" s="50"/>
      <c r="G84" s="50"/>
      <c r="H84" s="35">
        <f t="shared" si="3"/>
        <v>0</v>
      </c>
    </row>
    <row r="85" spans="1:8" ht="15.75">
      <c r="A85" s="54" t="s">
        <v>183</v>
      </c>
      <c r="B85" s="33" t="s">
        <v>138</v>
      </c>
      <c r="C85" s="48" t="s">
        <v>254</v>
      </c>
      <c r="D85" s="50"/>
      <c r="E85" s="50"/>
      <c r="F85" s="50"/>
      <c r="G85" s="50"/>
      <c r="H85" s="35">
        <f t="shared" si="3"/>
        <v>0</v>
      </c>
    </row>
    <row r="86" spans="1:8" ht="15.75" customHeight="1">
      <c r="A86" s="54" t="s">
        <v>184</v>
      </c>
      <c r="B86" s="33" t="s">
        <v>139</v>
      </c>
      <c r="C86" s="48" t="s">
        <v>287</v>
      </c>
      <c r="D86" s="50"/>
      <c r="E86" s="50"/>
      <c r="F86" s="50"/>
      <c r="G86" s="180"/>
      <c r="H86" s="35">
        <f>SUM(D86:G86)</f>
        <v>0</v>
      </c>
    </row>
    <row r="87" spans="1:8" ht="15.75" customHeight="1">
      <c r="A87" s="54" t="s">
        <v>285</v>
      </c>
      <c r="B87" s="185" t="s">
        <v>139</v>
      </c>
      <c r="C87" s="151" t="s">
        <v>490</v>
      </c>
      <c r="D87" s="180">
        <v>2839</v>
      </c>
      <c r="E87" s="180"/>
      <c r="F87" s="180"/>
      <c r="G87" s="180"/>
      <c r="H87" s="35">
        <f>SUM(D87:G87)</f>
        <v>2839</v>
      </c>
    </row>
    <row r="88" spans="1:12" ht="15.75" customHeight="1">
      <c r="A88" s="54" t="s">
        <v>286</v>
      </c>
      <c r="B88" s="33" t="s">
        <v>139</v>
      </c>
      <c r="C88" s="48" t="s">
        <v>287</v>
      </c>
      <c r="D88" s="50">
        <v>33090</v>
      </c>
      <c r="E88" s="50">
        <v>33090</v>
      </c>
      <c r="F88" s="50">
        <v>33090</v>
      </c>
      <c r="G88" s="50">
        <v>33090</v>
      </c>
      <c r="H88" s="35">
        <f t="shared" si="3"/>
        <v>132360</v>
      </c>
      <c r="I88" s="253"/>
      <c r="J88" s="254"/>
      <c r="K88" s="254"/>
      <c r="L88" s="254"/>
    </row>
    <row r="89" spans="1:8" ht="15.75">
      <c r="A89" s="39" t="s">
        <v>143</v>
      </c>
      <c r="B89" s="40" t="s">
        <v>165</v>
      </c>
      <c r="C89" s="55">
        <v>800</v>
      </c>
      <c r="D89" s="47">
        <f>SUM(D91:D93)</f>
        <v>0</v>
      </c>
      <c r="E89" s="47">
        <f>SUM(E91:E93)</f>
        <v>0</v>
      </c>
      <c r="F89" s="47">
        <f>SUM(F91:F93)</f>
        <v>0</v>
      </c>
      <c r="G89" s="47">
        <f>SUM(G91:G93)</f>
        <v>0</v>
      </c>
      <c r="H89" s="29">
        <f>SUM(D89:G89)</f>
        <v>0</v>
      </c>
    </row>
    <row r="90" spans="1:8" ht="15.75">
      <c r="A90" s="243" t="s">
        <v>4</v>
      </c>
      <c r="B90" s="244"/>
      <c r="C90" s="244"/>
      <c r="D90" s="244"/>
      <c r="E90" s="244"/>
      <c r="F90" s="244"/>
      <c r="G90" s="244"/>
      <c r="H90" s="245"/>
    </row>
    <row r="91" spans="1:8" ht="15.75">
      <c r="A91" s="31" t="s">
        <v>185</v>
      </c>
      <c r="B91" s="33" t="s">
        <v>158</v>
      </c>
      <c r="C91" s="49"/>
      <c r="D91" s="50"/>
      <c r="E91" s="50"/>
      <c r="F91" s="50"/>
      <c r="G91" s="50"/>
      <c r="H91" s="35">
        <f>SUM(D91:G91)</f>
        <v>0</v>
      </c>
    </row>
    <row r="92" spans="1:8" ht="15.75">
      <c r="A92" s="62" t="s">
        <v>186</v>
      </c>
      <c r="B92" s="33" t="s">
        <v>159</v>
      </c>
      <c r="C92" s="58"/>
      <c r="D92" s="50"/>
      <c r="E92" s="50"/>
      <c r="F92" s="50"/>
      <c r="G92" s="50"/>
      <c r="H92" s="35">
        <f>SUM(D92:G92)</f>
        <v>0</v>
      </c>
    </row>
    <row r="93" spans="1:8" ht="15.75">
      <c r="A93" s="51" t="s">
        <v>187</v>
      </c>
      <c r="B93" s="33" t="s">
        <v>160</v>
      </c>
      <c r="C93" s="58"/>
      <c r="D93" s="50"/>
      <c r="E93" s="50"/>
      <c r="F93" s="50"/>
      <c r="G93" s="50"/>
      <c r="H93" s="35">
        <f>SUM(D93:G93)</f>
        <v>0</v>
      </c>
    </row>
    <row r="94" spans="1:8" s="30" customFormat="1" ht="31.5">
      <c r="A94" s="25" t="s">
        <v>144</v>
      </c>
      <c r="B94" s="26" t="s">
        <v>189</v>
      </c>
      <c r="C94" s="27" t="s">
        <v>97</v>
      </c>
      <c r="D94" s="28">
        <f>SUM(D96:D97)</f>
        <v>0</v>
      </c>
      <c r="E94" s="28">
        <f>SUM(E96:E97)</f>
        <v>0</v>
      </c>
      <c r="F94" s="28">
        <f>SUM(F96:F97)</f>
        <v>0</v>
      </c>
      <c r="G94" s="28">
        <f>SUM(G96:G97)</f>
        <v>0</v>
      </c>
      <c r="H94" s="35">
        <f>SUM(D94:G94)</f>
        <v>0</v>
      </c>
    </row>
    <row r="95" spans="1:8" s="30" customFormat="1" ht="15.75">
      <c r="A95" s="243" t="s">
        <v>6</v>
      </c>
      <c r="B95" s="244"/>
      <c r="C95" s="244"/>
      <c r="D95" s="244"/>
      <c r="E95" s="244"/>
      <c r="F95" s="244"/>
      <c r="G95" s="244"/>
      <c r="H95" s="245"/>
    </row>
    <row r="96" spans="1:8" s="30" customFormat="1" ht="15.75">
      <c r="A96" s="32"/>
      <c r="B96" s="68"/>
      <c r="C96" s="68"/>
      <c r="D96" s="68"/>
      <c r="E96" s="68"/>
      <c r="F96" s="68"/>
      <c r="G96" s="68"/>
      <c r="H96" s="35">
        <f aca="true" t="shared" si="4" ref="H96:H104">SUM(D96:G96)</f>
        <v>0</v>
      </c>
    </row>
    <row r="97" spans="1:8" s="30" customFormat="1" ht="15.75">
      <c r="A97" s="23"/>
      <c r="B97" s="65"/>
      <c r="C97" s="37"/>
      <c r="D97" s="64"/>
      <c r="E97" s="64"/>
      <c r="F97" s="64"/>
      <c r="G97" s="64"/>
      <c r="H97" s="35">
        <f t="shared" si="4"/>
        <v>0</v>
      </c>
    </row>
    <row r="98" spans="1:8" ht="15.75">
      <c r="A98" s="25" t="s">
        <v>145</v>
      </c>
      <c r="B98" s="26" t="s">
        <v>188</v>
      </c>
      <c r="C98" s="27" t="s">
        <v>97</v>
      </c>
      <c r="D98" s="28">
        <f>SUM(D100:D119)</f>
        <v>594244.48</v>
      </c>
      <c r="E98" s="28">
        <f>SUM(E100:E113)</f>
        <v>114001</v>
      </c>
      <c r="F98" s="28">
        <f>SUM(F100:F113)</f>
        <v>107003</v>
      </c>
      <c r="G98" s="28">
        <f>SUM(G100:G113)</f>
        <v>106995</v>
      </c>
      <c r="H98" s="28">
        <f t="shared" si="4"/>
        <v>922243.48</v>
      </c>
    </row>
    <row r="99" spans="1:8" ht="15.75">
      <c r="A99" s="143"/>
      <c r="B99" s="33"/>
      <c r="C99" s="144"/>
      <c r="D99" s="64"/>
      <c r="E99" s="36"/>
      <c r="F99" s="64"/>
      <c r="G99" s="64"/>
      <c r="H99" s="35">
        <f t="shared" si="4"/>
        <v>0</v>
      </c>
    </row>
    <row r="100" spans="1:9" ht="15.75">
      <c r="A100" s="143" t="s">
        <v>290</v>
      </c>
      <c r="B100" s="33" t="s">
        <v>299</v>
      </c>
      <c r="C100" s="38" t="s">
        <v>307</v>
      </c>
      <c r="D100" s="36">
        <v>7085</v>
      </c>
      <c r="E100" s="36">
        <v>7085</v>
      </c>
      <c r="F100" s="36">
        <v>7085</v>
      </c>
      <c r="G100" s="36">
        <v>7085</v>
      </c>
      <c r="H100" s="35">
        <f t="shared" si="4"/>
        <v>28340</v>
      </c>
      <c r="I100" s="79"/>
    </row>
    <row r="101" spans="1:9" ht="15.75">
      <c r="A101" s="143" t="s">
        <v>293</v>
      </c>
      <c r="B101" s="33" t="s">
        <v>300</v>
      </c>
      <c r="C101" s="38" t="s">
        <v>308</v>
      </c>
      <c r="D101" s="36">
        <v>2142</v>
      </c>
      <c r="E101" s="36">
        <v>2142</v>
      </c>
      <c r="F101" s="36">
        <v>2143</v>
      </c>
      <c r="G101" s="36">
        <v>2143</v>
      </c>
      <c r="H101" s="35">
        <f t="shared" si="4"/>
        <v>8570</v>
      </c>
      <c r="I101" s="79"/>
    </row>
    <row r="102" spans="1:8" ht="15.75">
      <c r="A102" s="143" t="s">
        <v>296</v>
      </c>
      <c r="B102" s="33" t="s">
        <v>301</v>
      </c>
      <c r="C102" s="38" t="s">
        <v>309</v>
      </c>
      <c r="D102" s="36">
        <v>75092</v>
      </c>
      <c r="E102" s="36">
        <v>75095</v>
      </c>
      <c r="F102" s="36">
        <v>75096</v>
      </c>
      <c r="G102" s="36">
        <v>75088</v>
      </c>
      <c r="H102" s="35">
        <f t="shared" si="4"/>
        <v>300371</v>
      </c>
    </row>
    <row r="103" spans="1:9" ht="15.75">
      <c r="A103" s="143" t="s">
        <v>302</v>
      </c>
      <c r="B103" s="33" t="s">
        <v>303</v>
      </c>
      <c r="C103" s="38" t="s">
        <v>310</v>
      </c>
      <c r="D103" s="36">
        <v>22679</v>
      </c>
      <c r="E103" s="36">
        <v>22679</v>
      </c>
      <c r="F103" s="36">
        <v>22679</v>
      </c>
      <c r="G103" s="36">
        <v>22679</v>
      </c>
      <c r="H103" s="35">
        <f t="shared" si="4"/>
        <v>90716</v>
      </c>
      <c r="I103" s="79"/>
    </row>
    <row r="104" spans="1:8" ht="15.75">
      <c r="A104" s="143" t="s">
        <v>435</v>
      </c>
      <c r="B104" s="33" t="s">
        <v>158</v>
      </c>
      <c r="C104" s="181" t="s">
        <v>453</v>
      </c>
      <c r="D104" s="36"/>
      <c r="E104" s="36"/>
      <c r="F104" s="36"/>
      <c r="G104" s="36"/>
      <c r="H104" s="35">
        <f t="shared" si="4"/>
        <v>0</v>
      </c>
    </row>
    <row r="105" spans="1:8" ht="15.75">
      <c r="A105" s="143" t="s">
        <v>436</v>
      </c>
      <c r="B105" s="33" t="s">
        <v>454</v>
      </c>
      <c r="C105" s="181" t="s">
        <v>455</v>
      </c>
      <c r="D105" s="36"/>
      <c r="E105" s="36"/>
      <c r="F105" s="36"/>
      <c r="G105" s="36"/>
      <c r="H105" s="35"/>
    </row>
    <row r="106" spans="1:8" ht="15.75">
      <c r="A106" s="143" t="s">
        <v>437</v>
      </c>
      <c r="B106" s="33" t="s">
        <v>454</v>
      </c>
      <c r="C106" s="181" t="s">
        <v>456</v>
      </c>
      <c r="D106" s="36"/>
      <c r="E106" s="36"/>
      <c r="F106" s="36"/>
      <c r="G106" s="36"/>
      <c r="H106" s="35">
        <f aca="true" t="shared" si="5" ref="H106:H118">SUM(D106:G106)</f>
        <v>0</v>
      </c>
    </row>
    <row r="107" spans="1:8" ht="15.75">
      <c r="A107" s="143" t="s">
        <v>438</v>
      </c>
      <c r="B107" s="33" t="s">
        <v>457</v>
      </c>
      <c r="C107" s="181" t="s">
        <v>458</v>
      </c>
      <c r="D107" s="36"/>
      <c r="E107" s="36"/>
      <c r="F107" s="36"/>
      <c r="G107" s="36"/>
      <c r="H107" s="35">
        <f t="shared" si="5"/>
        <v>0</v>
      </c>
    </row>
    <row r="108" spans="1:8" ht="15.75">
      <c r="A108" s="143" t="s">
        <v>439</v>
      </c>
      <c r="B108" s="33" t="s">
        <v>459</v>
      </c>
      <c r="C108" s="181" t="s">
        <v>460</v>
      </c>
      <c r="D108" s="36"/>
      <c r="E108" s="36"/>
      <c r="F108" s="36"/>
      <c r="G108" s="36"/>
      <c r="H108" s="35">
        <f t="shared" si="5"/>
        <v>0</v>
      </c>
    </row>
    <row r="109" spans="1:8" ht="15.75">
      <c r="A109" s="143" t="s">
        <v>463</v>
      </c>
      <c r="B109" s="33" t="s">
        <v>461</v>
      </c>
      <c r="C109" s="181" t="s">
        <v>462</v>
      </c>
      <c r="D109" s="36"/>
      <c r="E109" s="36"/>
      <c r="F109" s="36"/>
      <c r="G109" s="36"/>
      <c r="H109" s="35">
        <f t="shared" si="5"/>
        <v>0</v>
      </c>
    </row>
    <row r="110" spans="1:8" ht="15.75">
      <c r="A110" s="143" t="s">
        <v>464</v>
      </c>
      <c r="B110" s="33" t="s">
        <v>291</v>
      </c>
      <c r="C110" s="38" t="s">
        <v>292</v>
      </c>
      <c r="D110" s="36">
        <f>455.48</f>
        <v>455.48</v>
      </c>
      <c r="E110" s="36"/>
      <c r="F110" s="36"/>
      <c r="G110" s="36"/>
      <c r="H110" s="35">
        <f t="shared" si="5"/>
        <v>455.48</v>
      </c>
    </row>
    <row r="111" spans="1:8" ht="15.75">
      <c r="A111" s="143" t="s">
        <v>465</v>
      </c>
      <c r="B111" s="33" t="s">
        <v>294</v>
      </c>
      <c r="C111" s="38" t="s">
        <v>295</v>
      </c>
      <c r="D111" s="36"/>
      <c r="E111" s="36"/>
      <c r="F111" s="36"/>
      <c r="G111" s="36"/>
      <c r="H111" s="35">
        <f t="shared" si="5"/>
        <v>0</v>
      </c>
    </row>
    <row r="112" spans="1:8" ht="31.5">
      <c r="A112" s="143" t="s">
        <v>466</v>
      </c>
      <c r="B112" s="33" t="s">
        <v>297</v>
      </c>
      <c r="C112" s="153" t="s">
        <v>298</v>
      </c>
      <c r="D112" s="148"/>
      <c r="E112" s="36"/>
      <c r="F112" s="36"/>
      <c r="G112" s="36"/>
      <c r="H112" s="35">
        <f t="shared" si="5"/>
        <v>0</v>
      </c>
    </row>
    <row r="113" spans="1:8" ht="15.75">
      <c r="A113" s="143" t="s">
        <v>467</v>
      </c>
      <c r="B113" s="339" t="s">
        <v>306</v>
      </c>
      <c r="C113" s="340" t="s">
        <v>475</v>
      </c>
      <c r="D113" s="341"/>
      <c r="E113" s="342">
        <f>7000</f>
        <v>7000</v>
      </c>
      <c r="F113" s="342"/>
      <c r="G113" s="342"/>
      <c r="H113" s="35">
        <f t="shared" si="5"/>
        <v>7000</v>
      </c>
    </row>
    <row r="114" spans="1:8" ht="15.75">
      <c r="A114" s="143" t="s">
        <v>468</v>
      </c>
      <c r="B114" s="33" t="s">
        <v>442</v>
      </c>
      <c r="C114" s="38" t="s">
        <v>441</v>
      </c>
      <c r="D114" s="148"/>
      <c r="E114" s="36"/>
      <c r="F114" s="36"/>
      <c r="G114" s="36"/>
      <c r="H114" s="35">
        <f t="shared" si="5"/>
        <v>0</v>
      </c>
    </row>
    <row r="115" spans="1:8" ht="15.75">
      <c r="A115" s="143" t="s">
        <v>469</v>
      </c>
      <c r="B115" s="33" t="s">
        <v>440</v>
      </c>
      <c r="C115" s="38" t="s">
        <v>434</v>
      </c>
      <c r="D115" s="148"/>
      <c r="E115" s="36"/>
      <c r="F115" s="36"/>
      <c r="G115" s="36"/>
      <c r="H115" s="35">
        <f t="shared" si="5"/>
        <v>0</v>
      </c>
    </row>
    <row r="116" spans="1:9" ht="15.75">
      <c r="A116" s="143" t="s">
        <v>487</v>
      </c>
      <c r="B116" s="185" t="s">
        <v>495</v>
      </c>
      <c r="C116" s="192" t="s">
        <v>493</v>
      </c>
      <c r="D116" s="190"/>
      <c r="E116" s="191">
        <v>1245996.96</v>
      </c>
      <c r="F116" s="191"/>
      <c r="G116" s="191"/>
      <c r="H116" s="193">
        <f t="shared" si="5"/>
        <v>1245996.96</v>
      </c>
      <c r="I116" s="79"/>
    </row>
    <row r="117" spans="1:8" ht="15.75">
      <c r="A117" s="143" t="s">
        <v>492</v>
      </c>
      <c r="B117" s="185" t="s">
        <v>496</v>
      </c>
      <c r="C117" s="192" t="s">
        <v>493</v>
      </c>
      <c r="D117" s="190"/>
      <c r="E117" s="191">
        <v>154003.04</v>
      </c>
      <c r="F117" s="191"/>
      <c r="G117" s="191"/>
      <c r="H117" s="193">
        <f t="shared" si="5"/>
        <v>154003.04</v>
      </c>
    </row>
    <row r="118" spans="1:8" ht="15.75">
      <c r="A118" s="143" t="s">
        <v>497</v>
      </c>
      <c r="B118" s="33" t="s">
        <v>494</v>
      </c>
      <c r="C118" s="38" t="s">
        <v>493</v>
      </c>
      <c r="D118" s="148">
        <v>486791</v>
      </c>
      <c r="E118" s="36"/>
      <c r="F118" s="36"/>
      <c r="G118" s="36"/>
      <c r="H118" s="35">
        <f t="shared" si="5"/>
        <v>486791</v>
      </c>
    </row>
    <row r="119" spans="1:8" ht="15.75">
      <c r="A119" s="143" t="s">
        <v>498</v>
      </c>
      <c r="B119" s="33" t="s">
        <v>489</v>
      </c>
      <c r="C119" s="38" t="s">
        <v>488</v>
      </c>
      <c r="D119" s="148">
        <f>486791-486791</f>
        <v>0</v>
      </c>
      <c r="E119" s="36"/>
      <c r="F119" s="36"/>
      <c r="G119" s="36"/>
      <c r="H119" s="35">
        <f>SUM(D119:G119)</f>
        <v>0</v>
      </c>
    </row>
    <row r="120" spans="1:8" ht="15.75">
      <c r="A120" s="25" t="s">
        <v>146</v>
      </c>
      <c r="B120" s="26" t="s">
        <v>147</v>
      </c>
      <c r="C120" s="27" t="s">
        <v>97</v>
      </c>
      <c r="D120" s="28">
        <f>SUM(D122:D124)</f>
        <v>0</v>
      </c>
      <c r="E120" s="28">
        <f>SUM(E122:E124)</f>
        <v>0</v>
      </c>
      <c r="F120" s="28">
        <f>SUM(F122:F124)</f>
        <v>0</v>
      </c>
      <c r="G120" s="28">
        <f>SUM(G122:G124)</f>
        <v>0</v>
      </c>
      <c r="H120" s="35">
        <f>SUM(D120:G120)</f>
        <v>0</v>
      </c>
    </row>
    <row r="121" spans="1:8" ht="15.75">
      <c r="A121" s="246" t="s">
        <v>6</v>
      </c>
      <c r="B121" s="247"/>
      <c r="C121" s="247"/>
      <c r="D121" s="247"/>
      <c r="E121" s="247"/>
      <c r="F121" s="247"/>
      <c r="G121" s="247"/>
      <c r="H121" s="248"/>
    </row>
    <row r="122" spans="1:8" ht="15.75">
      <c r="A122" s="31" t="s">
        <v>167</v>
      </c>
      <c r="B122" s="66" t="s">
        <v>148</v>
      </c>
      <c r="C122" s="38"/>
      <c r="D122" s="36"/>
      <c r="E122" s="36"/>
      <c r="F122" s="36"/>
      <c r="G122" s="36"/>
      <c r="H122" s="35">
        <f>SUM(D122:G122)</f>
        <v>0</v>
      </c>
    </row>
    <row r="123" spans="1:8" ht="15.75">
      <c r="A123" s="31" t="s">
        <v>168</v>
      </c>
      <c r="B123" s="66" t="s">
        <v>170</v>
      </c>
      <c r="C123" s="67"/>
      <c r="D123" s="48"/>
      <c r="E123" s="48"/>
      <c r="F123" s="48"/>
      <c r="G123" s="48"/>
      <c r="H123" s="35">
        <f>SUM(D123:G123)</f>
        <v>0</v>
      </c>
    </row>
    <row r="124" spans="1:8" ht="31.5">
      <c r="A124" s="31" t="s">
        <v>169</v>
      </c>
      <c r="B124" s="66" t="s">
        <v>171</v>
      </c>
      <c r="C124" s="67"/>
      <c r="D124" s="48"/>
      <c r="E124" s="48"/>
      <c r="F124" s="48"/>
      <c r="G124" s="48"/>
      <c r="H124" s="35">
        <f>SUM(D124:G124)</f>
        <v>0</v>
      </c>
    </row>
  </sheetData>
  <sheetProtection/>
  <mergeCells count="32">
    <mergeCell ref="I88:L88"/>
    <mergeCell ref="I33:U33"/>
    <mergeCell ref="I34:U34"/>
    <mergeCell ref="I36:U36"/>
    <mergeCell ref="I41:U41"/>
    <mergeCell ref="I44:U44"/>
    <mergeCell ref="I45:U45"/>
    <mergeCell ref="A5:A6"/>
    <mergeCell ref="B5:B6"/>
    <mergeCell ref="C5:C6"/>
    <mergeCell ref="D5:H5"/>
    <mergeCell ref="I52:U52"/>
    <mergeCell ref="I53:U53"/>
    <mergeCell ref="A61:H61"/>
    <mergeCell ref="A21:H21"/>
    <mergeCell ref="A32:H32"/>
    <mergeCell ref="A58:H58"/>
    <mergeCell ref="A72:H72"/>
    <mergeCell ref="I47:U47"/>
    <mergeCell ref="I50:U50"/>
    <mergeCell ref="I51:U51"/>
    <mergeCell ref="I56:U56"/>
    <mergeCell ref="A77:H77"/>
    <mergeCell ref="A90:H90"/>
    <mergeCell ref="A121:H121"/>
    <mergeCell ref="A95:H95"/>
    <mergeCell ref="G1:H1"/>
    <mergeCell ref="A9:H9"/>
    <mergeCell ref="A15:H15"/>
    <mergeCell ref="A19:H19"/>
    <mergeCell ref="A3:H3"/>
    <mergeCell ref="A70:H70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256" t="s">
        <v>80</v>
      </c>
      <c r="B6" s="256"/>
      <c r="C6" s="256"/>
    </row>
    <row r="7" spans="1:3" s="1" customFormat="1" ht="15.75">
      <c r="A7" s="256" t="s">
        <v>81</v>
      </c>
      <c r="B7" s="256"/>
      <c r="C7" s="256"/>
    </row>
    <row r="8" spans="1:3" s="1" customFormat="1" ht="15.75">
      <c r="A8" s="256" t="s">
        <v>509</v>
      </c>
      <c r="B8" s="256"/>
      <c r="C8" s="256"/>
    </row>
    <row r="9" spans="1:3" s="1" customFormat="1" ht="15.75">
      <c r="A9" s="242" t="s">
        <v>79</v>
      </c>
      <c r="B9" s="242"/>
      <c r="C9" s="242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4">
        <v>0</v>
      </c>
    </row>
    <row r="14" spans="1:3" ht="15.75">
      <c r="A14" s="5" t="s">
        <v>53</v>
      </c>
      <c r="B14" s="4">
        <v>20</v>
      </c>
      <c r="C14" s="14">
        <v>0</v>
      </c>
    </row>
    <row r="15" spans="1:3" ht="15.75">
      <c r="A15" s="5" t="s">
        <v>77</v>
      </c>
      <c r="B15" s="4">
        <v>30</v>
      </c>
      <c r="C15" s="14">
        <v>0</v>
      </c>
    </row>
    <row r="16" spans="1:3" ht="15.75">
      <c r="A16" s="5"/>
      <c r="B16" s="5"/>
      <c r="C16" s="14"/>
    </row>
    <row r="17" spans="1:3" ht="15.75">
      <c r="A17" s="5" t="s">
        <v>78</v>
      </c>
      <c r="B17" s="4">
        <v>40</v>
      </c>
      <c r="C17" s="14">
        <v>0</v>
      </c>
    </row>
    <row r="18" spans="1:3" ht="15.75">
      <c r="A18" s="5"/>
      <c r="B18" s="5"/>
      <c r="C18" s="14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257" t="s">
        <v>83</v>
      </c>
      <c r="B3" s="257"/>
      <c r="C3" s="257"/>
    </row>
    <row r="5" ht="15.75">
      <c r="A5" s="19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0">
        <v>0</v>
      </c>
    </row>
    <row r="9" spans="1:3" ht="63">
      <c r="A9" s="5" t="s">
        <v>86</v>
      </c>
      <c r="B9" s="9">
        <v>20</v>
      </c>
      <c r="C9" s="20">
        <v>0</v>
      </c>
    </row>
    <row r="10" spans="1:3" ht="31.5">
      <c r="A10" s="5" t="s">
        <v>87</v>
      </c>
      <c r="B10" s="9">
        <v>30</v>
      </c>
      <c r="C10" s="20">
        <v>0</v>
      </c>
    </row>
    <row r="13" ht="12.75">
      <c r="A13" s="119" t="s">
        <v>304</v>
      </c>
    </row>
    <row r="14" ht="12.75">
      <c r="A14" s="119" t="s">
        <v>305</v>
      </c>
    </row>
    <row r="15" ht="12.75">
      <c r="A15" s="119"/>
    </row>
    <row r="16" ht="12.75">
      <c r="A16" s="119" t="s">
        <v>446</v>
      </c>
    </row>
    <row r="17" ht="12.75">
      <c r="A17" s="119"/>
    </row>
    <row r="18" ht="12.75">
      <c r="A18" s="119"/>
    </row>
    <row r="19" ht="12.75">
      <c r="A19" s="119" t="s">
        <v>510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154" customWidth="1"/>
    <col min="2" max="2" width="15.140625" style="154" customWidth="1"/>
    <col min="3" max="11" width="12.7109375" style="154" customWidth="1"/>
    <col min="12" max="12" width="10.00390625" style="154" customWidth="1"/>
    <col min="13" max="13" width="12.57421875" style="154" customWidth="1"/>
    <col min="14" max="16384" width="9.140625" style="154" customWidth="1"/>
  </cols>
  <sheetData>
    <row r="1" spans="3:10" ht="15.75">
      <c r="C1" s="258" t="s">
        <v>511</v>
      </c>
      <c r="D1" s="258"/>
      <c r="E1" s="258"/>
      <c r="F1" s="258"/>
      <c r="G1" s="258"/>
      <c r="H1" s="258"/>
      <c r="I1" s="258"/>
      <c r="J1" s="170"/>
    </row>
    <row r="2" spans="3:10" ht="15.75">
      <c r="C2" s="258"/>
      <c r="D2" s="258"/>
      <c r="E2" s="258"/>
      <c r="F2" s="258"/>
      <c r="G2" s="258"/>
      <c r="H2" s="258"/>
      <c r="I2" s="258"/>
      <c r="J2" s="170"/>
    </row>
    <row r="3" spans="3:10" ht="15.75">
      <c r="C3" s="258"/>
      <c r="D3" s="258"/>
      <c r="E3" s="258"/>
      <c r="F3" s="258"/>
      <c r="G3" s="258"/>
      <c r="H3" s="258"/>
      <c r="I3" s="258"/>
      <c r="J3" s="170"/>
    </row>
    <row r="4" spans="3:10" ht="15.75">
      <c r="C4" s="258"/>
      <c r="D4" s="258"/>
      <c r="E4" s="258"/>
      <c r="F4" s="258"/>
      <c r="G4" s="258"/>
      <c r="H4" s="258"/>
      <c r="I4" s="258"/>
      <c r="J4" s="170"/>
    </row>
    <row r="6" spans="4:7" ht="15">
      <c r="D6" s="259" t="s">
        <v>311</v>
      </c>
      <c r="E6" s="259"/>
      <c r="F6" s="259"/>
      <c r="G6" s="259"/>
    </row>
    <row r="9" spans="4:7" ht="15">
      <c r="D9" s="260" t="s">
        <v>312</v>
      </c>
      <c r="E9" s="260"/>
      <c r="F9" s="260"/>
      <c r="G9" s="260"/>
    </row>
    <row r="11" spans="3:10" ht="15">
      <c r="C11" s="261" t="s">
        <v>313</v>
      </c>
      <c r="D11" s="261"/>
      <c r="E11" s="261"/>
      <c r="F11" s="261"/>
      <c r="G11" s="261"/>
      <c r="H11" s="261"/>
      <c r="I11" s="262"/>
      <c r="J11" s="155"/>
    </row>
    <row r="14" spans="1:9" ht="15">
      <c r="A14" s="259" t="s">
        <v>314</v>
      </c>
      <c r="B14" s="263"/>
      <c r="C14" s="263"/>
      <c r="D14" s="263"/>
      <c r="E14" s="263"/>
      <c r="F14" s="263"/>
      <c r="G14" s="263"/>
      <c r="I14" s="174"/>
    </row>
    <row r="15" ht="13.5" customHeight="1"/>
    <row r="16" spans="1:11" ht="15">
      <c r="A16" s="264" t="s">
        <v>315</v>
      </c>
      <c r="B16" s="264" t="s">
        <v>316</v>
      </c>
      <c r="C16" s="264" t="s">
        <v>317</v>
      </c>
      <c r="D16" s="266" t="s">
        <v>318</v>
      </c>
      <c r="E16" s="267"/>
      <c r="F16" s="267"/>
      <c r="G16" s="268"/>
      <c r="H16" s="264" t="s">
        <v>319</v>
      </c>
      <c r="I16" s="264" t="s">
        <v>320</v>
      </c>
      <c r="J16" s="264" t="s">
        <v>321</v>
      </c>
      <c r="K16" s="269" t="s">
        <v>322</v>
      </c>
    </row>
    <row r="17" spans="1:11" ht="15">
      <c r="A17" s="265"/>
      <c r="B17" s="265"/>
      <c r="C17" s="265"/>
      <c r="D17" s="270" t="s">
        <v>23</v>
      </c>
      <c r="E17" s="271" t="s">
        <v>6</v>
      </c>
      <c r="F17" s="272"/>
      <c r="G17" s="273"/>
      <c r="H17" s="264"/>
      <c r="I17" s="264"/>
      <c r="J17" s="264"/>
      <c r="K17" s="269"/>
    </row>
    <row r="18" spans="1:11" ht="60">
      <c r="A18" s="265"/>
      <c r="B18" s="265"/>
      <c r="C18" s="265"/>
      <c r="D18" s="270"/>
      <c r="E18" s="171" t="s">
        <v>323</v>
      </c>
      <c r="F18" s="171" t="s">
        <v>324</v>
      </c>
      <c r="G18" s="171" t="s">
        <v>325</v>
      </c>
      <c r="H18" s="264"/>
      <c r="I18" s="264"/>
      <c r="J18" s="264"/>
      <c r="K18" s="269"/>
    </row>
    <row r="19" spans="1:11" ht="15">
      <c r="A19" s="156">
        <v>1</v>
      </c>
      <c r="B19" s="156">
        <v>2</v>
      </c>
      <c r="C19" s="156">
        <v>3</v>
      </c>
      <c r="D19" s="156">
        <v>4</v>
      </c>
      <c r="E19" s="156">
        <v>5</v>
      </c>
      <c r="F19" s="156">
        <v>6</v>
      </c>
      <c r="G19" s="156">
        <v>7</v>
      </c>
      <c r="H19" s="156">
        <v>8</v>
      </c>
      <c r="I19" s="156">
        <v>9</v>
      </c>
      <c r="J19" s="156">
        <v>10</v>
      </c>
      <c r="K19" s="156">
        <v>11</v>
      </c>
    </row>
    <row r="20" spans="1:13" ht="60.75" customHeight="1">
      <c r="A20" s="156">
        <v>1</v>
      </c>
      <c r="B20" s="173" t="s">
        <v>326</v>
      </c>
      <c r="C20" s="156">
        <v>2</v>
      </c>
      <c r="D20" s="156">
        <v>22924.08</v>
      </c>
      <c r="E20" s="156">
        <v>19600.89</v>
      </c>
      <c r="F20" s="156">
        <v>1783.75</v>
      </c>
      <c r="G20" s="156">
        <v>1539.44</v>
      </c>
      <c r="H20" s="156">
        <v>0</v>
      </c>
      <c r="I20" s="156">
        <v>1.15</v>
      </c>
      <c r="J20" s="156">
        <v>0</v>
      </c>
      <c r="K20" s="156">
        <v>632704.61</v>
      </c>
      <c r="L20" s="157"/>
      <c r="M20" s="158"/>
    </row>
    <row r="21" spans="1:13" ht="33" customHeight="1">
      <c r="A21" s="156">
        <v>2</v>
      </c>
      <c r="B21" s="173" t="s">
        <v>327</v>
      </c>
      <c r="C21" s="156">
        <v>3.5</v>
      </c>
      <c r="D21" s="156">
        <v>15882.7</v>
      </c>
      <c r="E21" s="156">
        <v>12262.13</v>
      </c>
      <c r="F21" s="156">
        <v>2279.02</v>
      </c>
      <c r="G21" s="156">
        <v>1341.55</v>
      </c>
      <c r="H21" s="156">
        <v>0</v>
      </c>
      <c r="I21" s="156">
        <v>1.15</v>
      </c>
      <c r="J21" s="156">
        <v>0</v>
      </c>
      <c r="K21" s="156">
        <v>767134.41</v>
      </c>
      <c r="L21" s="157"/>
      <c r="M21" s="158"/>
    </row>
    <row r="22" spans="1:13" ht="33" customHeight="1">
      <c r="A22" s="156">
        <v>3</v>
      </c>
      <c r="B22" s="173" t="s">
        <v>328</v>
      </c>
      <c r="C22" s="156">
        <v>15.72</v>
      </c>
      <c r="D22" s="156">
        <v>18965.81</v>
      </c>
      <c r="E22" s="156">
        <v>15894.07</v>
      </c>
      <c r="F22" s="156">
        <v>120.86</v>
      </c>
      <c r="G22" s="156">
        <v>2950.88</v>
      </c>
      <c r="H22" s="156">
        <v>0</v>
      </c>
      <c r="I22" s="156">
        <v>1.15</v>
      </c>
      <c r="J22" s="156">
        <v>0</v>
      </c>
      <c r="K22" s="156">
        <v>4114366.96</v>
      </c>
      <c r="L22" s="157"/>
      <c r="M22" s="158"/>
    </row>
    <row r="23" spans="1:13" ht="44.25" customHeight="1">
      <c r="A23" s="156">
        <v>4</v>
      </c>
      <c r="B23" s="173" t="s">
        <v>329</v>
      </c>
      <c r="C23" s="156">
        <v>3</v>
      </c>
      <c r="D23" s="156">
        <v>6582.02</v>
      </c>
      <c r="E23" s="156">
        <v>5418.44</v>
      </c>
      <c r="F23" s="156">
        <v>1074.38</v>
      </c>
      <c r="G23" s="156">
        <v>89.2</v>
      </c>
      <c r="H23" s="156">
        <v>0</v>
      </c>
      <c r="I23" s="156">
        <v>1.15</v>
      </c>
      <c r="J23" s="156">
        <v>1406.88</v>
      </c>
      <c r="K23" s="156">
        <v>330740.46</v>
      </c>
      <c r="L23" s="157"/>
      <c r="M23" s="158"/>
    </row>
    <row r="24" spans="1:13" ht="31.5" customHeight="1">
      <c r="A24" s="156">
        <v>5</v>
      </c>
      <c r="B24" s="173" t="s">
        <v>330</v>
      </c>
      <c r="C24" s="156">
        <v>16.5</v>
      </c>
      <c r="D24" s="156">
        <v>6693.74</v>
      </c>
      <c r="E24" s="156">
        <v>5199.85</v>
      </c>
      <c r="F24" s="156">
        <v>769.55</v>
      </c>
      <c r="G24" s="156">
        <v>724.34</v>
      </c>
      <c r="H24" s="156">
        <v>0</v>
      </c>
      <c r="I24" s="156">
        <v>1.15</v>
      </c>
      <c r="J24" s="156">
        <v>3771.68</v>
      </c>
      <c r="K24" s="156">
        <v>2419081.83</v>
      </c>
      <c r="L24" s="159"/>
      <c r="M24" s="157"/>
    </row>
    <row r="25" spans="1:13" ht="15">
      <c r="A25" s="274" t="s">
        <v>331</v>
      </c>
      <c r="B25" s="275"/>
      <c r="C25" s="160">
        <f>SUM(C20:C24)</f>
        <v>40.72</v>
      </c>
      <c r="D25" s="160">
        <f>SUM(D20:D24)</f>
        <v>71048.35</v>
      </c>
      <c r="E25" s="161" t="s">
        <v>332</v>
      </c>
      <c r="F25" s="161" t="s">
        <v>332</v>
      </c>
      <c r="G25" s="161" t="s">
        <v>332</v>
      </c>
      <c r="H25" s="161" t="s">
        <v>332</v>
      </c>
      <c r="I25" s="161" t="s">
        <v>332</v>
      </c>
      <c r="J25" s="161" t="s">
        <v>332</v>
      </c>
      <c r="K25" s="156">
        <v>8264028.27</v>
      </c>
      <c r="L25" s="158"/>
      <c r="M25" s="158"/>
    </row>
    <row r="26" spans="12:13" ht="12.75">
      <c r="L26" s="158"/>
      <c r="M26" s="158"/>
    </row>
    <row r="27" spans="12:13" ht="12.75">
      <c r="L27" s="158"/>
      <c r="M27" s="158"/>
    </row>
    <row r="28" spans="3:13" ht="30.75" customHeight="1">
      <c r="C28" s="276" t="s">
        <v>333</v>
      </c>
      <c r="D28" s="276"/>
      <c r="E28" s="276"/>
      <c r="F28" s="276"/>
      <c r="G28" s="276"/>
      <c r="H28" s="276"/>
      <c r="L28" s="158"/>
      <c r="M28" s="158"/>
    </row>
    <row r="29" spans="12:13" ht="12.75">
      <c r="L29" s="158"/>
      <c r="M29" s="158"/>
    </row>
    <row r="30" spans="1:13" ht="12.75">
      <c r="A30" s="264" t="s">
        <v>315</v>
      </c>
      <c r="B30" s="264" t="s">
        <v>334</v>
      </c>
      <c r="C30" s="277" t="s">
        <v>335</v>
      </c>
      <c r="D30" s="278"/>
      <c r="E30" s="283" t="s">
        <v>336</v>
      </c>
      <c r="F30" s="283" t="s">
        <v>337</v>
      </c>
      <c r="G30" s="283" t="s">
        <v>338</v>
      </c>
      <c r="K30" s="162"/>
      <c r="L30" s="158"/>
      <c r="M30" s="158"/>
    </row>
    <row r="31" spans="1:7" ht="12.75">
      <c r="A31" s="264"/>
      <c r="B31" s="264"/>
      <c r="C31" s="279"/>
      <c r="D31" s="280"/>
      <c r="E31" s="284"/>
      <c r="F31" s="284"/>
      <c r="G31" s="284"/>
    </row>
    <row r="32" spans="1:7" ht="23.25" customHeight="1">
      <c r="A32" s="264"/>
      <c r="B32" s="264"/>
      <c r="C32" s="281"/>
      <c r="D32" s="282"/>
      <c r="E32" s="285"/>
      <c r="F32" s="285"/>
      <c r="G32" s="285"/>
    </row>
    <row r="33" spans="1:7" ht="12.75">
      <c r="A33" s="163">
        <v>1</v>
      </c>
      <c r="B33" s="163">
        <v>2</v>
      </c>
      <c r="C33" s="286">
        <v>3</v>
      </c>
      <c r="D33" s="287"/>
      <c r="E33" s="163">
        <v>4</v>
      </c>
      <c r="F33" s="163">
        <v>5</v>
      </c>
      <c r="G33" s="163">
        <v>6</v>
      </c>
    </row>
    <row r="34" spans="1:7" ht="26.25" customHeight="1">
      <c r="A34" s="163"/>
      <c r="B34" s="163"/>
      <c r="C34" s="288"/>
      <c r="D34" s="289"/>
      <c r="E34" s="163"/>
      <c r="F34" s="163"/>
      <c r="G34" s="163">
        <f>C34*D34*E34</f>
        <v>0</v>
      </c>
    </row>
    <row r="35" spans="1:7" ht="15">
      <c r="A35" s="274" t="s">
        <v>331</v>
      </c>
      <c r="B35" s="275"/>
      <c r="C35" s="290" t="s">
        <v>332</v>
      </c>
      <c r="D35" s="287"/>
      <c r="E35" s="156" t="s">
        <v>332</v>
      </c>
      <c r="F35" s="156" t="s">
        <v>332</v>
      </c>
      <c r="G35" s="156">
        <f>SUM(G34)</f>
        <v>0</v>
      </c>
    </row>
    <row r="38" spans="3:8" ht="15">
      <c r="C38" s="291" t="s">
        <v>339</v>
      </c>
      <c r="D38" s="291"/>
      <c r="E38" s="291"/>
      <c r="F38" s="291"/>
      <c r="G38" s="291"/>
      <c r="H38" s="291"/>
    </row>
    <row r="40" spans="1:7" ht="12.75">
      <c r="A40" s="264" t="s">
        <v>315</v>
      </c>
      <c r="B40" s="264" t="s">
        <v>334</v>
      </c>
      <c r="C40" s="277" t="s">
        <v>340</v>
      </c>
      <c r="D40" s="278"/>
      <c r="E40" s="283" t="s">
        <v>341</v>
      </c>
      <c r="F40" s="283" t="s">
        <v>342</v>
      </c>
      <c r="G40" s="283" t="s">
        <v>338</v>
      </c>
    </row>
    <row r="41" spans="1:7" ht="12.75">
      <c r="A41" s="264"/>
      <c r="B41" s="264"/>
      <c r="C41" s="279"/>
      <c r="D41" s="280"/>
      <c r="E41" s="284"/>
      <c r="F41" s="284"/>
      <c r="G41" s="284"/>
    </row>
    <row r="42" spans="1:7" ht="21.75" customHeight="1">
      <c r="A42" s="264"/>
      <c r="B42" s="264"/>
      <c r="C42" s="281"/>
      <c r="D42" s="282"/>
      <c r="E42" s="285"/>
      <c r="F42" s="285"/>
      <c r="G42" s="285"/>
    </row>
    <row r="43" spans="1:7" ht="12.75">
      <c r="A43" s="163">
        <v>1</v>
      </c>
      <c r="B43" s="163">
        <v>2</v>
      </c>
      <c r="C43" s="286">
        <v>3</v>
      </c>
      <c r="D43" s="287"/>
      <c r="E43" s="163">
        <v>4</v>
      </c>
      <c r="F43" s="163">
        <v>5</v>
      </c>
      <c r="G43" s="163">
        <v>6</v>
      </c>
    </row>
    <row r="44" spans="1:7" ht="12.75">
      <c r="A44" s="163"/>
      <c r="B44" s="163"/>
      <c r="C44" s="288"/>
      <c r="D44" s="289"/>
      <c r="E44" s="163"/>
      <c r="F44" s="163"/>
      <c r="G44" s="163">
        <f>C44*D44*E44</f>
        <v>0</v>
      </c>
    </row>
    <row r="45" spans="1:7" ht="15">
      <c r="A45" s="274" t="s">
        <v>331</v>
      </c>
      <c r="B45" s="275"/>
      <c r="C45" s="290" t="s">
        <v>332</v>
      </c>
      <c r="D45" s="287"/>
      <c r="E45" s="156" t="s">
        <v>332</v>
      </c>
      <c r="F45" s="156" t="s">
        <v>332</v>
      </c>
      <c r="G45" s="156">
        <f>SUM(G44)</f>
        <v>0</v>
      </c>
    </row>
    <row r="48" spans="2:7" ht="60" customHeight="1">
      <c r="B48" s="259" t="s">
        <v>343</v>
      </c>
      <c r="C48" s="263"/>
      <c r="D48" s="263"/>
      <c r="E48" s="263"/>
      <c r="F48" s="263"/>
      <c r="G48" s="263"/>
    </row>
    <row r="50" spans="1:7" ht="12.75">
      <c r="A50" s="264" t="s">
        <v>315</v>
      </c>
      <c r="B50" s="264" t="s">
        <v>344</v>
      </c>
      <c r="C50" s="264"/>
      <c r="D50" s="264"/>
      <c r="E50" s="264" t="s">
        <v>345</v>
      </c>
      <c r="F50" s="264"/>
      <c r="G50" s="264" t="s">
        <v>346</v>
      </c>
    </row>
    <row r="51" spans="1:7" ht="12.75">
      <c r="A51" s="264"/>
      <c r="B51" s="264"/>
      <c r="C51" s="264"/>
      <c r="D51" s="264"/>
      <c r="E51" s="264"/>
      <c r="F51" s="264"/>
      <c r="G51" s="264"/>
    </row>
    <row r="52" spans="1:7" ht="29.25" customHeight="1">
      <c r="A52" s="264"/>
      <c r="B52" s="264"/>
      <c r="C52" s="264"/>
      <c r="D52" s="264"/>
      <c r="E52" s="264"/>
      <c r="F52" s="264"/>
      <c r="G52" s="264"/>
    </row>
    <row r="53" spans="1:7" ht="15">
      <c r="A53" s="172">
        <v>1</v>
      </c>
      <c r="B53" s="264">
        <v>2</v>
      </c>
      <c r="C53" s="264"/>
      <c r="D53" s="264"/>
      <c r="E53" s="264">
        <v>3</v>
      </c>
      <c r="F53" s="264"/>
      <c r="G53" s="172">
        <v>4</v>
      </c>
    </row>
    <row r="54" spans="1:7" ht="12.75">
      <c r="A54" s="264">
        <v>1</v>
      </c>
      <c r="B54" s="264" t="s">
        <v>347</v>
      </c>
      <c r="C54" s="270"/>
      <c r="D54" s="270"/>
      <c r="E54" s="264" t="s">
        <v>332</v>
      </c>
      <c r="F54" s="270"/>
      <c r="G54" s="264">
        <f>SUM(G56+G60+G62)</f>
        <v>1531008.01</v>
      </c>
    </row>
    <row r="55" spans="1:7" ht="22.5" customHeight="1">
      <c r="A55" s="270"/>
      <c r="B55" s="270"/>
      <c r="C55" s="270"/>
      <c r="D55" s="270"/>
      <c r="E55" s="270"/>
      <c r="F55" s="270"/>
      <c r="G55" s="270"/>
    </row>
    <row r="56" spans="1:7" ht="12.75">
      <c r="A56" s="292" t="s">
        <v>348</v>
      </c>
      <c r="B56" s="293" t="s">
        <v>6</v>
      </c>
      <c r="C56" s="293"/>
      <c r="D56" s="293"/>
      <c r="E56" s="293"/>
      <c r="F56" s="293"/>
      <c r="G56" s="293">
        <f>1667048.24-2785.78-133254.45</f>
        <v>1531008.01</v>
      </c>
    </row>
    <row r="57" spans="1:7" ht="12.75">
      <c r="A57" s="292"/>
      <c r="B57" s="293"/>
      <c r="C57" s="293"/>
      <c r="D57" s="293"/>
      <c r="E57" s="293"/>
      <c r="F57" s="293"/>
      <c r="G57" s="293"/>
    </row>
    <row r="58" spans="1:7" ht="12.75">
      <c r="A58" s="292"/>
      <c r="B58" s="293" t="s">
        <v>349</v>
      </c>
      <c r="C58" s="293"/>
      <c r="D58" s="293"/>
      <c r="E58" s="293"/>
      <c r="F58" s="293"/>
      <c r="G58" s="293"/>
    </row>
    <row r="59" spans="1:7" ht="12.75">
      <c r="A59" s="292"/>
      <c r="B59" s="293"/>
      <c r="C59" s="293"/>
      <c r="D59" s="293"/>
      <c r="E59" s="293"/>
      <c r="F59" s="293"/>
      <c r="G59" s="293"/>
    </row>
    <row r="60" spans="1:7" ht="12.75">
      <c r="A60" s="294" t="s">
        <v>350</v>
      </c>
      <c r="B60" s="293" t="s">
        <v>351</v>
      </c>
      <c r="C60" s="293"/>
      <c r="D60" s="293"/>
      <c r="E60" s="293"/>
      <c r="F60" s="293"/>
      <c r="G60" s="296">
        <v>0</v>
      </c>
    </row>
    <row r="61" spans="1:7" ht="12.75">
      <c r="A61" s="295"/>
      <c r="B61" s="293"/>
      <c r="C61" s="293"/>
      <c r="D61" s="293"/>
      <c r="E61" s="293"/>
      <c r="F61" s="293"/>
      <c r="G61" s="296"/>
    </row>
    <row r="62" spans="1:7" ht="12.75">
      <c r="A62" s="294" t="s">
        <v>352</v>
      </c>
      <c r="B62" s="293" t="s">
        <v>353</v>
      </c>
      <c r="C62" s="293"/>
      <c r="D62" s="293"/>
      <c r="E62" s="293"/>
      <c r="F62" s="293"/>
      <c r="G62" s="296">
        <v>0</v>
      </c>
    </row>
    <row r="63" spans="1:7" ht="55.5" customHeight="1">
      <c r="A63" s="295"/>
      <c r="B63" s="293"/>
      <c r="C63" s="293"/>
      <c r="D63" s="293"/>
      <c r="E63" s="293"/>
      <c r="F63" s="293"/>
      <c r="G63" s="296"/>
    </row>
    <row r="64" spans="1:12" ht="12.75">
      <c r="A64" s="294" t="s">
        <v>354</v>
      </c>
      <c r="B64" s="293" t="s">
        <v>355</v>
      </c>
      <c r="C64" s="293"/>
      <c r="D64" s="293"/>
      <c r="E64" s="277" t="s">
        <v>332</v>
      </c>
      <c r="F64" s="278"/>
      <c r="G64" s="296">
        <f>G66+G74</f>
        <v>229330.69</v>
      </c>
      <c r="K64" s="164"/>
      <c r="L64" s="164"/>
    </row>
    <row r="65" spans="1:12" ht="32.25" customHeight="1">
      <c r="A65" s="295"/>
      <c r="B65" s="293"/>
      <c r="C65" s="293"/>
      <c r="D65" s="293"/>
      <c r="E65" s="281"/>
      <c r="F65" s="282"/>
      <c r="G65" s="296"/>
      <c r="K65" s="164"/>
      <c r="L65" s="164"/>
    </row>
    <row r="66" spans="1:12" ht="12.75">
      <c r="A66" s="292" t="s">
        <v>356</v>
      </c>
      <c r="B66" s="293" t="s">
        <v>6</v>
      </c>
      <c r="C66" s="293"/>
      <c r="D66" s="293"/>
      <c r="E66" s="293"/>
      <c r="F66" s="293"/>
      <c r="G66" s="293">
        <f>219747.27-2785.78</f>
        <v>216961.49</v>
      </c>
      <c r="K66" s="164"/>
      <c r="L66" s="164"/>
    </row>
    <row r="67" spans="1:12" ht="12.75">
      <c r="A67" s="292"/>
      <c r="B67" s="293"/>
      <c r="C67" s="293"/>
      <c r="D67" s="293"/>
      <c r="E67" s="293"/>
      <c r="F67" s="293"/>
      <c r="G67" s="293"/>
      <c r="K67" s="164"/>
      <c r="L67" s="164"/>
    </row>
    <row r="68" spans="1:11" ht="12.75">
      <c r="A68" s="292"/>
      <c r="B68" s="293" t="s">
        <v>357</v>
      </c>
      <c r="C68" s="293"/>
      <c r="D68" s="293"/>
      <c r="E68" s="293"/>
      <c r="F68" s="293"/>
      <c r="G68" s="293"/>
      <c r="K68" s="164"/>
    </row>
    <row r="69" spans="1:7" ht="36" customHeight="1">
      <c r="A69" s="292"/>
      <c r="B69" s="293"/>
      <c r="C69" s="293"/>
      <c r="D69" s="293"/>
      <c r="E69" s="293"/>
      <c r="F69" s="293"/>
      <c r="G69" s="293"/>
    </row>
    <row r="70" spans="1:7" ht="12.75">
      <c r="A70" s="297" t="s">
        <v>358</v>
      </c>
      <c r="B70" s="293" t="s">
        <v>359</v>
      </c>
      <c r="C70" s="293"/>
      <c r="D70" s="293"/>
      <c r="E70" s="277" t="s">
        <v>332</v>
      </c>
      <c r="F70" s="278"/>
      <c r="G70" s="296">
        <v>0</v>
      </c>
    </row>
    <row r="71" spans="1:10" ht="34.5" customHeight="1">
      <c r="A71" s="298"/>
      <c r="B71" s="293"/>
      <c r="C71" s="293"/>
      <c r="D71" s="293"/>
      <c r="E71" s="281"/>
      <c r="F71" s="282"/>
      <c r="G71" s="296"/>
      <c r="J71" s="164"/>
    </row>
    <row r="72" spans="1:7" ht="12.75">
      <c r="A72" s="297" t="s">
        <v>360</v>
      </c>
      <c r="B72" s="264">
        <v>2</v>
      </c>
      <c r="C72" s="264"/>
      <c r="D72" s="264"/>
      <c r="E72" s="277">
        <v>3</v>
      </c>
      <c r="F72" s="278"/>
      <c r="G72" s="299">
        <v>4</v>
      </c>
    </row>
    <row r="73" spans="1:7" ht="12.75">
      <c r="A73" s="298"/>
      <c r="B73" s="264"/>
      <c r="C73" s="264"/>
      <c r="D73" s="264"/>
      <c r="E73" s="281"/>
      <c r="F73" s="282"/>
      <c r="G73" s="299"/>
    </row>
    <row r="74" spans="1:7" ht="12.75">
      <c r="A74" s="297" t="s">
        <v>361</v>
      </c>
      <c r="B74" s="293" t="s">
        <v>362</v>
      </c>
      <c r="C74" s="293"/>
      <c r="D74" s="293"/>
      <c r="E74" s="277"/>
      <c r="F74" s="278"/>
      <c r="G74" s="296">
        <f>15154.98-2785.78</f>
        <v>12369.199999999999</v>
      </c>
    </row>
    <row r="75" spans="1:7" ht="44.25" customHeight="1">
      <c r="A75" s="298"/>
      <c r="B75" s="293"/>
      <c r="C75" s="293"/>
      <c r="D75" s="293"/>
      <c r="E75" s="281"/>
      <c r="F75" s="282"/>
      <c r="G75" s="296"/>
    </row>
    <row r="76" spans="1:7" ht="12.75">
      <c r="A76" s="297" t="s">
        <v>363</v>
      </c>
      <c r="B76" s="293" t="s">
        <v>364</v>
      </c>
      <c r="C76" s="293"/>
      <c r="D76" s="293"/>
      <c r="E76" s="277"/>
      <c r="F76" s="278"/>
      <c r="G76" s="296">
        <v>0</v>
      </c>
    </row>
    <row r="77" spans="1:7" ht="51.75" customHeight="1">
      <c r="A77" s="298"/>
      <c r="B77" s="293"/>
      <c r="C77" s="293"/>
      <c r="D77" s="293"/>
      <c r="E77" s="281"/>
      <c r="F77" s="282"/>
      <c r="G77" s="296"/>
    </row>
    <row r="78" spans="1:7" ht="12.75">
      <c r="A78" s="297" t="s">
        <v>365</v>
      </c>
      <c r="B78" s="293" t="s">
        <v>366</v>
      </c>
      <c r="C78" s="293"/>
      <c r="D78" s="293"/>
      <c r="E78" s="277"/>
      <c r="F78" s="278"/>
      <c r="G78" s="296">
        <f>386452.09-2785.79-7299.61</f>
        <v>376366.69000000006</v>
      </c>
    </row>
    <row r="79" spans="1:7" ht="35.25" customHeight="1">
      <c r="A79" s="298"/>
      <c r="B79" s="293"/>
      <c r="C79" s="293"/>
      <c r="D79" s="293"/>
      <c r="E79" s="281"/>
      <c r="F79" s="282"/>
      <c r="G79" s="296"/>
    </row>
    <row r="80" spans="1:11" ht="12.75">
      <c r="A80" s="297"/>
      <c r="B80" s="300" t="s">
        <v>331</v>
      </c>
      <c r="C80" s="301"/>
      <c r="D80" s="302"/>
      <c r="E80" s="277" t="s">
        <v>332</v>
      </c>
      <c r="F80" s="278"/>
      <c r="G80" s="296">
        <f>G54+G64+G78</f>
        <v>2136705.39</v>
      </c>
      <c r="K80" s="162"/>
    </row>
    <row r="81" spans="1:8" ht="12.75">
      <c r="A81" s="298"/>
      <c r="B81" s="303"/>
      <c r="C81" s="304"/>
      <c r="D81" s="305"/>
      <c r="E81" s="281"/>
      <c r="F81" s="282"/>
      <c r="G81" s="296"/>
      <c r="H81" s="154">
        <f>'Таблица 2.2'!H28+'Таблица 2.2'!H29</f>
        <v>2136956.18</v>
      </c>
    </row>
    <row r="84" spans="2:7" ht="15">
      <c r="B84" s="259" t="s">
        <v>367</v>
      </c>
      <c r="C84" s="259"/>
      <c r="D84" s="259"/>
      <c r="E84" s="259"/>
      <c r="F84" s="259"/>
      <c r="G84" s="263"/>
    </row>
    <row r="86" spans="1:6" ht="15">
      <c r="A86" s="306" t="s">
        <v>368</v>
      </c>
      <c r="B86" s="306"/>
      <c r="C86" s="306"/>
      <c r="D86" s="306"/>
      <c r="E86" s="306"/>
      <c r="F86" s="306"/>
    </row>
    <row r="87" spans="1:6" ht="15">
      <c r="A87" s="306" t="s">
        <v>369</v>
      </c>
      <c r="B87" s="262"/>
      <c r="C87" s="262"/>
      <c r="D87" s="262"/>
      <c r="E87" s="262"/>
      <c r="F87" s="262"/>
    </row>
    <row r="89" spans="1:6" ht="12.75">
      <c r="A89" s="264" t="s">
        <v>315</v>
      </c>
      <c r="B89" s="264" t="s">
        <v>334</v>
      </c>
      <c r="C89" s="277" t="s">
        <v>370</v>
      </c>
      <c r="D89" s="278"/>
      <c r="E89" s="283" t="s">
        <v>371</v>
      </c>
      <c r="F89" s="283" t="s">
        <v>372</v>
      </c>
    </row>
    <row r="90" spans="1:6" ht="12.75">
      <c r="A90" s="264"/>
      <c r="B90" s="264"/>
      <c r="C90" s="279"/>
      <c r="D90" s="280"/>
      <c r="E90" s="284"/>
      <c r="F90" s="284"/>
    </row>
    <row r="91" spans="1:6" ht="12.75">
      <c r="A91" s="264"/>
      <c r="B91" s="264"/>
      <c r="C91" s="281"/>
      <c r="D91" s="282"/>
      <c r="E91" s="285"/>
      <c r="F91" s="285"/>
    </row>
    <row r="92" spans="1:6" ht="12.75">
      <c r="A92" s="163">
        <v>1</v>
      </c>
      <c r="B92" s="163">
        <v>2</v>
      </c>
      <c r="C92" s="286">
        <v>3</v>
      </c>
      <c r="D92" s="287"/>
      <c r="E92" s="163">
        <v>4</v>
      </c>
      <c r="F92" s="163">
        <v>5</v>
      </c>
    </row>
    <row r="93" spans="1:6" ht="12.75">
      <c r="A93" s="163"/>
      <c r="B93" s="163"/>
      <c r="C93" s="288"/>
      <c r="D93" s="289"/>
      <c r="E93" s="163"/>
      <c r="F93" s="163">
        <f>C93*E93</f>
        <v>0</v>
      </c>
    </row>
    <row r="94" spans="1:6" ht="15">
      <c r="A94" s="307" t="s">
        <v>331</v>
      </c>
      <c r="B94" s="308"/>
      <c r="C94" s="290" t="s">
        <v>332</v>
      </c>
      <c r="D94" s="287"/>
      <c r="E94" s="161" t="s">
        <v>332</v>
      </c>
      <c r="F94" s="156">
        <f>SUM(F93)</f>
        <v>0</v>
      </c>
    </row>
    <row r="97" spans="1:3" ht="12.75">
      <c r="A97" s="263" t="s">
        <v>373</v>
      </c>
      <c r="B97" s="263"/>
      <c r="C97" s="263"/>
    </row>
    <row r="98" spans="1:6" ht="12.75">
      <c r="A98" s="309" t="s">
        <v>374</v>
      </c>
      <c r="B98" s="309"/>
      <c r="C98" s="309"/>
      <c r="D98" s="309"/>
      <c r="E98" s="309"/>
      <c r="F98" s="309"/>
    </row>
    <row r="99" spans="1:6" ht="12.75">
      <c r="A99" s="309"/>
      <c r="B99" s="309"/>
      <c r="C99" s="309"/>
      <c r="D99" s="309"/>
      <c r="E99" s="309"/>
      <c r="F99" s="309"/>
    </row>
    <row r="100" spans="1:6" ht="12.75">
      <c r="A100" s="309"/>
      <c r="B100" s="309"/>
      <c r="C100" s="309"/>
      <c r="D100" s="309"/>
      <c r="E100" s="309"/>
      <c r="F100" s="309"/>
    </row>
    <row r="101" spans="1:6" ht="12.75">
      <c r="A101" s="309"/>
      <c r="B101" s="309"/>
      <c r="C101" s="309"/>
      <c r="D101" s="309"/>
      <c r="E101" s="309"/>
      <c r="F101" s="309"/>
    </row>
    <row r="104" spans="2:7" ht="15">
      <c r="B104" s="259" t="s">
        <v>375</v>
      </c>
      <c r="C104" s="259"/>
      <c r="D104" s="259"/>
      <c r="E104" s="259"/>
      <c r="F104" s="259"/>
      <c r="G104" s="263"/>
    </row>
    <row r="106" spans="1:6" ht="15">
      <c r="A106" s="306" t="s">
        <v>376</v>
      </c>
      <c r="B106" s="306"/>
      <c r="C106" s="306"/>
      <c r="D106" s="306"/>
      <c r="E106" s="306"/>
      <c r="F106" s="306"/>
    </row>
    <row r="107" spans="1:6" ht="15">
      <c r="A107" s="306" t="s">
        <v>377</v>
      </c>
      <c r="B107" s="262"/>
      <c r="C107" s="262"/>
      <c r="D107" s="262"/>
      <c r="E107" s="262"/>
      <c r="F107" s="262"/>
    </row>
    <row r="109" spans="1:7" ht="12.75">
      <c r="A109" s="264" t="s">
        <v>315</v>
      </c>
      <c r="B109" s="264" t="s">
        <v>334</v>
      </c>
      <c r="C109" s="277" t="s">
        <v>378</v>
      </c>
      <c r="D109" s="278"/>
      <c r="E109" s="283" t="s">
        <v>379</v>
      </c>
      <c r="F109" s="264" t="s">
        <v>380</v>
      </c>
      <c r="G109" s="310"/>
    </row>
    <row r="110" spans="1:7" ht="12.75">
      <c r="A110" s="264"/>
      <c r="B110" s="264"/>
      <c r="C110" s="279"/>
      <c r="D110" s="280"/>
      <c r="E110" s="284"/>
      <c r="F110" s="264"/>
      <c r="G110" s="310"/>
    </row>
    <row r="111" spans="1:7" ht="33" customHeight="1">
      <c r="A111" s="264"/>
      <c r="B111" s="264"/>
      <c r="C111" s="281"/>
      <c r="D111" s="282"/>
      <c r="E111" s="285"/>
      <c r="F111" s="264"/>
      <c r="G111" s="310"/>
    </row>
    <row r="112" spans="1:7" ht="12.75">
      <c r="A112" s="163">
        <v>1</v>
      </c>
      <c r="B112" s="163">
        <v>2</v>
      </c>
      <c r="C112" s="286">
        <v>3</v>
      </c>
      <c r="D112" s="287"/>
      <c r="E112" s="165">
        <v>4</v>
      </c>
      <c r="F112" s="311">
        <v>5</v>
      </c>
      <c r="G112" s="311"/>
    </row>
    <row r="113" spans="1:7" ht="25.5" customHeight="1">
      <c r="A113" s="163">
        <v>1</v>
      </c>
      <c r="B113" s="166" t="s">
        <v>501</v>
      </c>
      <c r="C113" s="288"/>
      <c r="D113" s="289"/>
      <c r="E113" s="163"/>
      <c r="F113" s="312">
        <v>7500</v>
      </c>
      <c r="G113" s="312"/>
    </row>
    <row r="114" spans="1:7" ht="25.5" customHeight="1">
      <c r="A114" s="163">
        <v>1</v>
      </c>
      <c r="B114" s="166" t="s">
        <v>381</v>
      </c>
      <c r="C114" s="288"/>
      <c r="D114" s="289"/>
      <c r="E114" s="163"/>
      <c r="F114" s="312">
        <v>100</v>
      </c>
      <c r="G114" s="312"/>
    </row>
    <row r="115" spans="1:7" ht="25.5" customHeight="1">
      <c r="A115" s="163">
        <v>2</v>
      </c>
      <c r="B115" s="166" t="s">
        <v>480</v>
      </c>
      <c r="C115" s="286"/>
      <c r="D115" s="287"/>
      <c r="E115" s="163"/>
      <c r="F115" s="313">
        <f>'Таблица 2.2'!H63</f>
        <v>0</v>
      </c>
      <c r="G115" s="314"/>
    </row>
    <row r="116" spans="1:7" ht="25.5" customHeight="1">
      <c r="A116" s="163">
        <v>3</v>
      </c>
      <c r="B116" s="166" t="s">
        <v>382</v>
      </c>
      <c r="C116" s="288"/>
      <c r="D116" s="289"/>
      <c r="E116" s="163"/>
      <c r="F116" s="312">
        <f>'Таблица 2.2'!H65</f>
        <v>0</v>
      </c>
      <c r="G116" s="312"/>
    </row>
    <row r="117" spans="1:7" ht="15">
      <c r="A117" s="307" t="s">
        <v>331</v>
      </c>
      <c r="B117" s="308"/>
      <c r="C117" s="290"/>
      <c r="D117" s="287"/>
      <c r="E117" s="161" t="s">
        <v>332</v>
      </c>
      <c r="F117" s="315">
        <f>SUM(F113:G116)</f>
        <v>7600</v>
      </c>
      <c r="G117" s="312"/>
    </row>
    <row r="119" ht="12.75">
      <c r="K119" s="162"/>
    </row>
    <row r="120" spans="1:6" ht="13.5">
      <c r="A120" s="259" t="s">
        <v>383</v>
      </c>
      <c r="B120" s="263"/>
      <c r="C120" s="263"/>
      <c r="D120" s="263"/>
      <c r="E120" s="263"/>
      <c r="F120" s="263"/>
    </row>
    <row r="122" spans="1:6" ht="15">
      <c r="A122" s="306" t="s">
        <v>384</v>
      </c>
      <c r="B122" s="306"/>
      <c r="C122" s="306"/>
      <c r="D122" s="306"/>
      <c r="E122" s="306"/>
      <c r="F122" s="306"/>
    </row>
    <row r="123" spans="1:6" ht="15">
      <c r="A123" s="306" t="s">
        <v>377</v>
      </c>
      <c r="B123" s="262"/>
      <c r="C123" s="262"/>
      <c r="D123" s="262"/>
      <c r="E123" s="262"/>
      <c r="F123" s="262"/>
    </row>
    <row r="125" spans="1:7" ht="12.75">
      <c r="A125" s="264" t="s">
        <v>315</v>
      </c>
      <c r="B125" s="264" t="s">
        <v>1</v>
      </c>
      <c r="C125" s="277" t="s">
        <v>370</v>
      </c>
      <c r="D125" s="278"/>
      <c r="E125" s="283" t="s">
        <v>371</v>
      </c>
      <c r="F125" s="264" t="s">
        <v>385</v>
      </c>
      <c r="G125" s="310"/>
    </row>
    <row r="126" spans="1:7" ht="12.75">
      <c r="A126" s="264"/>
      <c r="B126" s="264"/>
      <c r="C126" s="279"/>
      <c r="D126" s="280"/>
      <c r="E126" s="284"/>
      <c r="F126" s="264"/>
      <c r="G126" s="310"/>
    </row>
    <row r="127" spans="1:7" ht="12.75">
      <c r="A127" s="264"/>
      <c r="B127" s="264"/>
      <c r="C127" s="281"/>
      <c r="D127" s="282"/>
      <c r="E127" s="285"/>
      <c r="F127" s="264"/>
      <c r="G127" s="310"/>
    </row>
    <row r="128" spans="1:7" ht="12.75">
      <c r="A128" s="163">
        <v>1</v>
      </c>
      <c r="B128" s="163">
        <v>2</v>
      </c>
      <c r="C128" s="286">
        <v>3</v>
      </c>
      <c r="D128" s="287"/>
      <c r="E128" s="165">
        <v>4</v>
      </c>
      <c r="F128" s="311">
        <v>5</v>
      </c>
      <c r="G128" s="311"/>
    </row>
    <row r="129" spans="1:7" ht="12.75">
      <c r="A129" s="163"/>
      <c r="B129" s="163"/>
      <c r="C129" s="288"/>
      <c r="D129" s="289"/>
      <c r="E129" s="163"/>
      <c r="F129" s="310">
        <f>C129*E129</f>
        <v>0</v>
      </c>
      <c r="G129" s="310"/>
    </row>
    <row r="130" spans="1:7" ht="15">
      <c r="A130" s="307" t="s">
        <v>331</v>
      </c>
      <c r="B130" s="308"/>
      <c r="C130" s="290" t="s">
        <v>332</v>
      </c>
      <c r="D130" s="287"/>
      <c r="E130" s="161" t="s">
        <v>332</v>
      </c>
      <c r="F130" s="293">
        <f>SUM(F129)</f>
        <v>0</v>
      </c>
      <c r="G130" s="310"/>
    </row>
    <row r="133" spans="1:6" ht="13.5">
      <c r="A133" s="259" t="s">
        <v>386</v>
      </c>
      <c r="B133" s="263"/>
      <c r="C133" s="263"/>
      <c r="D133" s="263"/>
      <c r="E133" s="263"/>
      <c r="F133" s="263"/>
    </row>
    <row r="135" spans="1:6" ht="15">
      <c r="A135" s="306" t="s">
        <v>387</v>
      </c>
      <c r="B135" s="306"/>
      <c r="C135" s="306"/>
      <c r="D135" s="306"/>
      <c r="E135" s="306"/>
      <c r="F135" s="306"/>
    </row>
    <row r="136" spans="1:6" ht="15">
      <c r="A136" s="306" t="s">
        <v>388</v>
      </c>
      <c r="B136" s="262"/>
      <c r="C136" s="262"/>
      <c r="D136" s="262"/>
      <c r="E136" s="262"/>
      <c r="F136" s="262"/>
    </row>
    <row r="138" spans="1:7" ht="12.75">
      <c r="A138" s="264" t="s">
        <v>315</v>
      </c>
      <c r="B138" s="264" t="s">
        <v>1</v>
      </c>
      <c r="C138" s="277" t="s">
        <v>370</v>
      </c>
      <c r="D138" s="278"/>
      <c r="E138" s="283" t="s">
        <v>371</v>
      </c>
      <c r="F138" s="264" t="s">
        <v>385</v>
      </c>
      <c r="G138" s="310"/>
    </row>
    <row r="139" spans="1:7" ht="12.75">
      <c r="A139" s="264"/>
      <c r="B139" s="264"/>
      <c r="C139" s="279"/>
      <c r="D139" s="280"/>
      <c r="E139" s="284"/>
      <c r="F139" s="264"/>
      <c r="G139" s="310"/>
    </row>
    <row r="140" spans="1:7" ht="12.75">
      <c r="A140" s="264"/>
      <c r="B140" s="264"/>
      <c r="C140" s="281"/>
      <c r="D140" s="282"/>
      <c r="E140" s="285"/>
      <c r="F140" s="264"/>
      <c r="G140" s="310"/>
    </row>
    <row r="141" spans="1:7" ht="12.75">
      <c r="A141" s="163">
        <v>1</v>
      </c>
      <c r="B141" s="163">
        <v>2</v>
      </c>
      <c r="C141" s="286">
        <v>3</v>
      </c>
      <c r="D141" s="287"/>
      <c r="E141" s="165">
        <v>4</v>
      </c>
      <c r="F141" s="311">
        <v>5</v>
      </c>
      <c r="G141" s="311"/>
    </row>
    <row r="142" spans="1:7" ht="12.75">
      <c r="A142" s="163">
        <v>1</v>
      </c>
      <c r="B142" s="163" t="s">
        <v>389</v>
      </c>
      <c r="C142" s="288"/>
      <c r="D142" s="289"/>
      <c r="E142" s="163"/>
      <c r="F142" s="310">
        <f>'Таблица 2.2'!H67</f>
        <v>517.73</v>
      </c>
      <c r="G142" s="310"/>
    </row>
    <row r="143" spans="1:7" ht="15">
      <c r="A143" s="307" t="s">
        <v>331</v>
      </c>
      <c r="B143" s="308"/>
      <c r="C143" s="290" t="s">
        <v>332</v>
      </c>
      <c r="D143" s="287"/>
      <c r="E143" s="161" t="s">
        <v>332</v>
      </c>
      <c r="F143" s="293">
        <f>SUM(F142)</f>
        <v>517.73</v>
      </c>
      <c r="G143" s="310"/>
    </row>
    <row r="146" spans="1:6" ht="13.5">
      <c r="A146" s="259" t="s">
        <v>390</v>
      </c>
      <c r="B146" s="263"/>
      <c r="C146" s="263"/>
      <c r="D146" s="263"/>
      <c r="E146" s="263"/>
      <c r="F146" s="263"/>
    </row>
    <row r="148" spans="1:6" ht="15">
      <c r="A148" s="306" t="s">
        <v>391</v>
      </c>
      <c r="B148" s="306"/>
      <c r="C148" s="306"/>
      <c r="D148" s="306"/>
      <c r="E148" s="306"/>
      <c r="F148" s="306"/>
    </row>
    <row r="149" spans="1:6" ht="15">
      <c r="A149" s="306" t="s">
        <v>392</v>
      </c>
      <c r="B149" s="262"/>
      <c r="C149" s="262"/>
      <c r="D149" s="262"/>
      <c r="E149" s="262"/>
      <c r="F149" s="262"/>
    </row>
    <row r="151" spans="2:6" ht="15">
      <c r="B151" s="316" t="s">
        <v>393</v>
      </c>
      <c r="C151" s="316"/>
      <c r="D151" s="316"/>
      <c r="E151" s="316"/>
      <c r="F151" s="316"/>
    </row>
    <row r="152" spans="1:8" ht="12.75">
      <c r="A152" s="264" t="s">
        <v>315</v>
      </c>
      <c r="B152" s="264" t="s">
        <v>334</v>
      </c>
      <c r="C152" s="277" t="s">
        <v>394</v>
      </c>
      <c r="D152" s="278"/>
      <c r="E152" s="283" t="s">
        <v>395</v>
      </c>
      <c r="F152" s="283" t="s">
        <v>396</v>
      </c>
      <c r="G152" s="264" t="s">
        <v>338</v>
      </c>
      <c r="H152" s="310"/>
    </row>
    <row r="153" spans="1:8" ht="12.75">
      <c r="A153" s="264"/>
      <c r="B153" s="264"/>
      <c r="C153" s="279"/>
      <c r="D153" s="280"/>
      <c r="E153" s="284"/>
      <c r="F153" s="284"/>
      <c r="G153" s="264"/>
      <c r="H153" s="310"/>
    </row>
    <row r="154" spans="1:8" ht="18" customHeight="1">
      <c r="A154" s="264"/>
      <c r="B154" s="264"/>
      <c r="C154" s="281"/>
      <c r="D154" s="282"/>
      <c r="E154" s="285"/>
      <c r="F154" s="285"/>
      <c r="G154" s="264"/>
      <c r="H154" s="310"/>
    </row>
    <row r="155" spans="1:8" ht="12.75">
      <c r="A155" s="163">
        <v>1</v>
      </c>
      <c r="B155" s="163">
        <v>2</v>
      </c>
      <c r="C155" s="286">
        <v>3</v>
      </c>
      <c r="D155" s="287"/>
      <c r="E155" s="165">
        <v>4</v>
      </c>
      <c r="F155" s="165">
        <v>5</v>
      </c>
      <c r="G155" s="311">
        <v>6</v>
      </c>
      <c r="H155" s="311"/>
    </row>
    <row r="156" spans="1:8" ht="12.75">
      <c r="A156" s="163">
        <v>1</v>
      </c>
      <c r="B156" s="167" t="s">
        <v>397</v>
      </c>
      <c r="C156" s="288"/>
      <c r="D156" s="289"/>
      <c r="E156" s="163"/>
      <c r="F156" s="163"/>
      <c r="G156" s="317">
        <f>'Таблица 2.2'!H34</f>
        <v>21240</v>
      </c>
      <c r="H156" s="317"/>
    </row>
    <row r="157" spans="1:8" ht="12.75">
      <c r="A157" s="163">
        <v>2</v>
      </c>
      <c r="B157" s="167" t="s">
        <v>398</v>
      </c>
      <c r="C157" s="288"/>
      <c r="D157" s="289"/>
      <c r="E157" s="163"/>
      <c r="F157" s="163"/>
      <c r="G157" s="317">
        <f>'Таблица 2.2'!H33</f>
        <v>7200</v>
      </c>
      <c r="H157" s="317"/>
    </row>
    <row r="158" spans="1:8" ht="15">
      <c r="A158" s="307" t="s">
        <v>331</v>
      </c>
      <c r="B158" s="308"/>
      <c r="C158" s="290" t="s">
        <v>332</v>
      </c>
      <c r="D158" s="287"/>
      <c r="E158" s="161" t="s">
        <v>332</v>
      </c>
      <c r="F158" s="161" t="s">
        <v>332</v>
      </c>
      <c r="G158" s="315">
        <f>SUM(G156:H157)</f>
        <v>28440</v>
      </c>
      <c r="H158" s="317"/>
    </row>
    <row r="160" spans="2:6" ht="15">
      <c r="B160" s="316" t="s">
        <v>399</v>
      </c>
      <c r="C160" s="316"/>
      <c r="D160" s="316"/>
      <c r="E160" s="316"/>
      <c r="F160" s="316"/>
    </row>
    <row r="161" spans="1:7" ht="12.75">
      <c r="A161" s="264" t="s">
        <v>315</v>
      </c>
      <c r="B161" s="264" t="s">
        <v>334</v>
      </c>
      <c r="C161" s="277" t="s">
        <v>400</v>
      </c>
      <c r="D161" s="278"/>
      <c r="E161" s="283" t="s">
        <v>401</v>
      </c>
      <c r="F161" s="264" t="s">
        <v>372</v>
      </c>
      <c r="G161" s="310"/>
    </row>
    <row r="162" spans="1:7" ht="12.75">
      <c r="A162" s="264"/>
      <c r="B162" s="264"/>
      <c r="C162" s="279"/>
      <c r="D162" s="280"/>
      <c r="E162" s="284"/>
      <c r="F162" s="264"/>
      <c r="G162" s="310"/>
    </row>
    <row r="163" spans="1:7" ht="23.25" customHeight="1">
      <c r="A163" s="264"/>
      <c r="B163" s="264"/>
      <c r="C163" s="281"/>
      <c r="D163" s="282"/>
      <c r="E163" s="285"/>
      <c r="F163" s="264"/>
      <c r="G163" s="310"/>
    </row>
    <row r="164" spans="1:7" ht="12.75">
      <c r="A164" s="163">
        <v>1</v>
      </c>
      <c r="B164" s="163">
        <v>2</v>
      </c>
      <c r="C164" s="286">
        <v>3</v>
      </c>
      <c r="D164" s="287"/>
      <c r="E164" s="165">
        <v>4</v>
      </c>
      <c r="F164" s="311">
        <v>5</v>
      </c>
      <c r="G164" s="311"/>
    </row>
    <row r="165" spans="1:7" ht="12.75">
      <c r="A165" s="163"/>
      <c r="B165" s="163"/>
      <c r="C165" s="288"/>
      <c r="D165" s="289"/>
      <c r="E165" s="163"/>
      <c r="F165" s="310">
        <f>SUM(C165*E165)</f>
        <v>0</v>
      </c>
      <c r="G165" s="310"/>
    </row>
    <row r="166" spans="1:7" ht="15">
      <c r="A166" s="307" t="s">
        <v>331</v>
      </c>
      <c r="B166" s="308"/>
      <c r="C166" s="290">
        <f>SUM(C165)</f>
        <v>0</v>
      </c>
      <c r="D166" s="287"/>
      <c r="E166" s="161">
        <f>SUM(E165)</f>
        <v>0</v>
      </c>
      <c r="F166" s="293">
        <f>SUM(F165)</f>
        <v>0</v>
      </c>
      <c r="G166" s="310"/>
    </row>
    <row r="168" spans="2:6" ht="15">
      <c r="B168" s="316" t="s">
        <v>402</v>
      </c>
      <c r="C168" s="316"/>
      <c r="D168" s="316"/>
      <c r="E168" s="316"/>
      <c r="F168" s="316"/>
    </row>
    <row r="169" spans="1:8" ht="12.75">
      <c r="A169" s="264" t="s">
        <v>315</v>
      </c>
      <c r="B169" s="264" t="s">
        <v>1</v>
      </c>
      <c r="C169" s="277" t="s">
        <v>403</v>
      </c>
      <c r="D169" s="278"/>
      <c r="E169" s="283" t="s">
        <v>404</v>
      </c>
      <c r="F169" s="283" t="s">
        <v>405</v>
      </c>
      <c r="G169" s="264" t="s">
        <v>338</v>
      </c>
      <c r="H169" s="310"/>
    </row>
    <row r="170" spans="1:8" ht="12.75">
      <c r="A170" s="264"/>
      <c r="B170" s="264"/>
      <c r="C170" s="279"/>
      <c r="D170" s="280"/>
      <c r="E170" s="284"/>
      <c r="F170" s="284"/>
      <c r="G170" s="264"/>
      <c r="H170" s="310"/>
    </row>
    <row r="171" spans="1:8" ht="18" customHeight="1">
      <c r="A171" s="264"/>
      <c r="B171" s="264"/>
      <c r="C171" s="281"/>
      <c r="D171" s="282"/>
      <c r="E171" s="285"/>
      <c r="F171" s="285"/>
      <c r="G171" s="264"/>
      <c r="H171" s="310"/>
    </row>
    <row r="172" spans="1:8" ht="12.75">
      <c r="A172" s="163">
        <v>1</v>
      </c>
      <c r="B172" s="163">
        <v>2</v>
      </c>
      <c r="C172" s="286">
        <v>3</v>
      </c>
      <c r="D172" s="287"/>
      <c r="E172" s="165">
        <v>4</v>
      </c>
      <c r="F172" s="165">
        <v>5</v>
      </c>
      <c r="G172" s="311">
        <v>6</v>
      </c>
      <c r="H172" s="311"/>
    </row>
    <row r="173" spans="1:8" ht="12.75">
      <c r="A173" s="167">
        <v>1</v>
      </c>
      <c r="B173" s="167" t="s">
        <v>481</v>
      </c>
      <c r="C173" s="288"/>
      <c r="D173" s="289"/>
      <c r="E173" s="163"/>
      <c r="F173" s="163"/>
      <c r="G173" s="317">
        <f>'Таблица 2.2'!H36</f>
        <v>1236288.63</v>
      </c>
      <c r="H173" s="317"/>
    </row>
    <row r="174" spans="1:8" ht="12.75">
      <c r="A174" s="167">
        <v>2</v>
      </c>
      <c r="B174" s="167"/>
      <c r="C174" s="288"/>
      <c r="D174" s="289"/>
      <c r="E174" s="163"/>
      <c r="F174" s="163"/>
      <c r="G174" s="317"/>
      <c r="H174" s="317"/>
    </row>
    <row r="175" spans="1:8" ht="12.75">
      <c r="A175" s="167">
        <v>3</v>
      </c>
      <c r="B175" s="167"/>
      <c r="C175" s="288"/>
      <c r="D175" s="289"/>
      <c r="E175" s="163"/>
      <c r="F175" s="163"/>
      <c r="G175" s="317"/>
      <c r="H175" s="317"/>
    </row>
    <row r="176" spans="1:8" ht="12.75">
      <c r="A176" s="167">
        <v>4</v>
      </c>
      <c r="B176" s="167"/>
      <c r="C176" s="288"/>
      <c r="D176" s="289"/>
      <c r="E176" s="163"/>
      <c r="F176" s="163"/>
      <c r="G176" s="317"/>
      <c r="H176" s="317"/>
    </row>
    <row r="177" spans="1:8" ht="15">
      <c r="A177" s="307" t="s">
        <v>331</v>
      </c>
      <c r="B177" s="308"/>
      <c r="C177" s="290" t="s">
        <v>332</v>
      </c>
      <c r="D177" s="287"/>
      <c r="E177" s="161" t="s">
        <v>332</v>
      </c>
      <c r="F177" s="161" t="s">
        <v>332</v>
      </c>
      <c r="G177" s="315">
        <f>SUM(G173:G176)</f>
        <v>1236288.63</v>
      </c>
      <c r="H177" s="317"/>
    </row>
    <row r="179" spans="2:6" ht="15">
      <c r="B179" s="316" t="s">
        <v>406</v>
      </c>
      <c r="C179" s="316"/>
      <c r="D179" s="316"/>
      <c r="E179" s="316"/>
      <c r="F179" s="316"/>
    </row>
    <row r="180" spans="1:7" ht="12.75">
      <c r="A180" s="264" t="s">
        <v>315</v>
      </c>
      <c r="B180" s="264" t="s">
        <v>1</v>
      </c>
      <c r="C180" s="277" t="s">
        <v>407</v>
      </c>
      <c r="D180" s="278"/>
      <c r="E180" s="283" t="s">
        <v>408</v>
      </c>
      <c r="F180" s="264" t="s">
        <v>409</v>
      </c>
      <c r="G180" s="310"/>
    </row>
    <row r="181" spans="1:7" ht="12.75">
      <c r="A181" s="264"/>
      <c r="B181" s="264"/>
      <c r="C181" s="279"/>
      <c r="D181" s="280"/>
      <c r="E181" s="284"/>
      <c r="F181" s="264"/>
      <c r="G181" s="310"/>
    </row>
    <row r="182" spans="1:7" ht="12.75">
      <c r="A182" s="264"/>
      <c r="B182" s="264"/>
      <c r="C182" s="281"/>
      <c r="D182" s="282"/>
      <c r="E182" s="285"/>
      <c r="F182" s="264"/>
      <c r="G182" s="310"/>
    </row>
    <row r="183" spans="1:7" ht="12.75">
      <c r="A183" s="163">
        <v>1</v>
      </c>
      <c r="B183" s="163">
        <v>2</v>
      </c>
      <c r="C183" s="286">
        <v>3</v>
      </c>
      <c r="D183" s="287"/>
      <c r="E183" s="165">
        <v>4</v>
      </c>
      <c r="F183" s="311">
        <v>5</v>
      </c>
      <c r="G183" s="311"/>
    </row>
    <row r="184" spans="1:7" ht="12.75">
      <c r="A184" s="163"/>
      <c r="B184" s="163"/>
      <c r="C184" s="288"/>
      <c r="D184" s="289"/>
      <c r="E184" s="163"/>
      <c r="F184" s="310">
        <f>SUM(C184*E184)</f>
        <v>0</v>
      </c>
      <c r="G184" s="310"/>
    </row>
    <row r="185" spans="1:7" ht="15">
      <c r="A185" s="307" t="s">
        <v>331</v>
      </c>
      <c r="B185" s="308"/>
      <c r="C185" s="290" t="s">
        <v>332</v>
      </c>
      <c r="D185" s="287"/>
      <c r="E185" s="161" t="s">
        <v>332</v>
      </c>
      <c r="F185" s="290" t="s">
        <v>332</v>
      </c>
      <c r="G185" s="287"/>
    </row>
    <row r="187" spans="2:7" ht="15">
      <c r="B187" s="316" t="s">
        <v>410</v>
      </c>
      <c r="C187" s="316"/>
      <c r="D187" s="316"/>
      <c r="E187" s="316"/>
      <c r="F187" s="316"/>
      <c r="G187" s="318"/>
    </row>
    <row r="188" spans="1:7" ht="12.75">
      <c r="A188" s="264" t="s">
        <v>315</v>
      </c>
      <c r="B188" s="264" t="s">
        <v>334</v>
      </c>
      <c r="C188" s="277" t="s">
        <v>411</v>
      </c>
      <c r="D188" s="278"/>
      <c r="E188" s="283" t="s">
        <v>412</v>
      </c>
      <c r="F188" s="264" t="s">
        <v>413</v>
      </c>
      <c r="G188" s="310"/>
    </row>
    <row r="189" spans="1:7" ht="12.75">
      <c r="A189" s="264"/>
      <c r="B189" s="264"/>
      <c r="C189" s="279"/>
      <c r="D189" s="280"/>
      <c r="E189" s="284"/>
      <c r="F189" s="264"/>
      <c r="G189" s="310"/>
    </row>
    <row r="190" spans="1:7" ht="12.75">
      <c r="A190" s="264"/>
      <c r="B190" s="264"/>
      <c r="C190" s="281"/>
      <c r="D190" s="282"/>
      <c r="E190" s="285"/>
      <c r="F190" s="264"/>
      <c r="G190" s="310"/>
    </row>
    <row r="191" spans="1:7" ht="12.75">
      <c r="A191" s="163">
        <v>1</v>
      </c>
      <c r="B191" s="163">
        <v>2</v>
      </c>
      <c r="C191" s="286">
        <v>3</v>
      </c>
      <c r="D191" s="287"/>
      <c r="E191" s="165">
        <v>4</v>
      </c>
      <c r="F191" s="311">
        <v>5</v>
      </c>
      <c r="G191" s="311"/>
    </row>
    <row r="192" spans="1:7" ht="25.5">
      <c r="A192" s="163">
        <v>1</v>
      </c>
      <c r="B192" s="182" t="s">
        <v>482</v>
      </c>
      <c r="C192" s="288"/>
      <c r="D192" s="289"/>
      <c r="E192" s="163"/>
      <c r="F192" s="310">
        <f>'Таблица 2.2'!H39</f>
        <v>35481.55</v>
      </c>
      <c r="G192" s="310"/>
    </row>
    <row r="193" spans="1:7" ht="15">
      <c r="A193" s="307" t="s">
        <v>331</v>
      </c>
      <c r="B193" s="308"/>
      <c r="C193" s="290" t="s">
        <v>332</v>
      </c>
      <c r="D193" s="287"/>
      <c r="E193" s="161" t="s">
        <v>332</v>
      </c>
      <c r="F193" s="319">
        <f>SUM(F192)</f>
        <v>35481.55</v>
      </c>
      <c r="G193" s="320"/>
    </row>
    <row r="195" spans="2:7" ht="15">
      <c r="B195" s="321" t="s">
        <v>414</v>
      </c>
      <c r="C195" s="321"/>
      <c r="D195" s="321"/>
      <c r="E195" s="321"/>
      <c r="F195" s="321"/>
      <c r="G195" s="322"/>
    </row>
    <row r="196" spans="1:6" ht="12.75">
      <c r="A196" s="264" t="s">
        <v>315</v>
      </c>
      <c r="B196" s="264" t="s">
        <v>334</v>
      </c>
      <c r="C196" s="264" t="s">
        <v>415</v>
      </c>
      <c r="D196" s="264"/>
      <c r="E196" s="264" t="s">
        <v>416</v>
      </c>
      <c r="F196" s="310"/>
    </row>
    <row r="197" spans="1:6" ht="12.75">
      <c r="A197" s="264"/>
      <c r="B197" s="264"/>
      <c r="C197" s="264"/>
      <c r="D197" s="264"/>
      <c r="E197" s="264"/>
      <c r="F197" s="310"/>
    </row>
    <row r="198" spans="1:6" ht="12.75">
      <c r="A198" s="264"/>
      <c r="B198" s="264"/>
      <c r="C198" s="264"/>
      <c r="D198" s="264"/>
      <c r="E198" s="264"/>
      <c r="F198" s="310"/>
    </row>
    <row r="199" spans="1:6" ht="12.75">
      <c r="A199" s="163">
        <v>1</v>
      </c>
      <c r="B199" s="163">
        <v>2</v>
      </c>
      <c r="C199" s="286">
        <v>3</v>
      </c>
      <c r="D199" s="287"/>
      <c r="E199" s="311">
        <v>4</v>
      </c>
      <c r="F199" s="311"/>
    </row>
    <row r="200" spans="1:6" ht="26.25">
      <c r="A200" s="163">
        <v>1</v>
      </c>
      <c r="B200" s="166" t="s">
        <v>417</v>
      </c>
      <c r="C200" s="288"/>
      <c r="D200" s="289"/>
      <c r="E200" s="323">
        <f>'Таблица 2.2'!H41</f>
        <v>11400</v>
      </c>
      <c r="F200" s="323"/>
    </row>
    <row r="201" spans="1:6" ht="26.25">
      <c r="A201" s="163">
        <v>2</v>
      </c>
      <c r="B201" s="166" t="s">
        <v>418</v>
      </c>
      <c r="C201" s="288"/>
      <c r="D201" s="289"/>
      <c r="E201" s="323">
        <f>'Таблица 2.2'!H41+'Таблица 2.2'!H40</f>
        <v>12678.01</v>
      </c>
      <c r="F201" s="323"/>
    </row>
    <row r="202" spans="1:6" ht="15">
      <c r="A202" s="307" t="s">
        <v>331</v>
      </c>
      <c r="B202" s="308"/>
      <c r="C202" s="290" t="s">
        <v>332</v>
      </c>
      <c r="D202" s="287"/>
      <c r="E202" s="324">
        <f>SUM(E200:F201)</f>
        <v>24078.010000000002</v>
      </c>
      <c r="F202" s="325"/>
    </row>
    <row r="204" spans="2:7" ht="34.5" customHeight="1">
      <c r="B204" s="326" t="s">
        <v>419</v>
      </c>
      <c r="C204" s="326"/>
      <c r="D204" s="326"/>
      <c r="E204" s="326"/>
      <c r="F204" s="326"/>
      <c r="G204" s="327"/>
    </row>
    <row r="205" spans="1:7" ht="12.75">
      <c r="A205" s="264" t="s">
        <v>315</v>
      </c>
      <c r="B205" s="264" t="s">
        <v>334</v>
      </c>
      <c r="C205" s="277" t="s">
        <v>420</v>
      </c>
      <c r="D205" s="278"/>
      <c r="E205" s="283" t="s">
        <v>421</v>
      </c>
      <c r="F205" s="264" t="s">
        <v>422</v>
      </c>
      <c r="G205" s="310"/>
    </row>
    <row r="206" spans="1:7" ht="12.75">
      <c r="A206" s="264"/>
      <c r="B206" s="264"/>
      <c r="C206" s="279"/>
      <c r="D206" s="280"/>
      <c r="E206" s="284"/>
      <c r="F206" s="264"/>
      <c r="G206" s="310"/>
    </row>
    <row r="207" spans="1:7" ht="20.25" customHeight="1">
      <c r="A207" s="264"/>
      <c r="B207" s="264"/>
      <c r="C207" s="281"/>
      <c r="D207" s="282"/>
      <c r="E207" s="285"/>
      <c r="F207" s="264"/>
      <c r="G207" s="310"/>
    </row>
    <row r="208" spans="1:7" ht="12.75">
      <c r="A208" s="163">
        <v>1</v>
      </c>
      <c r="B208" s="163">
        <v>2</v>
      </c>
      <c r="C208" s="286">
        <v>3</v>
      </c>
      <c r="D208" s="287"/>
      <c r="E208" s="165">
        <v>4</v>
      </c>
      <c r="F208" s="311">
        <v>5</v>
      </c>
      <c r="G208" s="311"/>
    </row>
    <row r="209" spans="1:7" ht="15">
      <c r="A209" s="163">
        <v>1</v>
      </c>
      <c r="B209" s="166" t="s">
        <v>423</v>
      </c>
      <c r="C209" s="288"/>
      <c r="D209" s="289"/>
      <c r="E209" s="168"/>
      <c r="F209" s="312">
        <f>'Таблица 2.2'!H44</f>
        <v>50500</v>
      </c>
      <c r="G209" s="312"/>
    </row>
    <row r="210" spans="1:7" ht="15">
      <c r="A210" s="167">
        <v>2</v>
      </c>
      <c r="B210" s="167" t="s">
        <v>424</v>
      </c>
      <c r="C210" s="328"/>
      <c r="D210" s="329"/>
      <c r="E210" s="168"/>
      <c r="F210" s="312">
        <f>'Таблица 2.2'!H46</f>
        <v>42500</v>
      </c>
      <c r="G210" s="312"/>
    </row>
    <row r="211" spans="1:9" ht="15">
      <c r="A211" s="167">
        <v>3</v>
      </c>
      <c r="B211" s="167" t="s">
        <v>425</v>
      </c>
      <c r="C211" s="328"/>
      <c r="D211" s="329"/>
      <c r="E211" s="168"/>
      <c r="F211" s="312">
        <f>'Таблица 2.2'!H47+'Таблица 2.2'!H50+'Таблица 2.2'!H56</f>
        <v>222141</v>
      </c>
      <c r="G211" s="312"/>
      <c r="I211" s="162"/>
    </row>
    <row r="212" spans="1:7" ht="51.75">
      <c r="A212" s="167">
        <v>4</v>
      </c>
      <c r="B212" s="166" t="s">
        <v>426</v>
      </c>
      <c r="C212" s="328"/>
      <c r="D212" s="329"/>
      <c r="E212" s="168"/>
      <c r="F212" s="312">
        <f>'Таблица 2.2'!H56</f>
        <v>0</v>
      </c>
      <c r="G212" s="312"/>
    </row>
    <row r="213" spans="1:7" ht="15">
      <c r="A213" s="167">
        <v>5</v>
      </c>
      <c r="B213" s="166" t="s">
        <v>484</v>
      </c>
      <c r="C213" s="330"/>
      <c r="D213" s="331"/>
      <c r="E213" s="168"/>
      <c r="F213" s="313">
        <f>'Таблица 2.2'!D45</f>
        <v>4015</v>
      </c>
      <c r="G213" s="314"/>
    </row>
    <row r="214" spans="1:7" ht="15">
      <c r="A214" s="167">
        <v>6</v>
      </c>
      <c r="B214" s="166" t="s">
        <v>427</v>
      </c>
      <c r="C214" s="328"/>
      <c r="D214" s="329"/>
      <c r="E214" s="168"/>
      <c r="F214" s="312">
        <f>'Таблица 2.2'!H51</f>
        <v>161</v>
      </c>
      <c r="G214" s="312"/>
    </row>
    <row r="215" spans="1:7" ht="19.5" customHeight="1">
      <c r="A215" s="167">
        <v>7</v>
      </c>
      <c r="B215" s="166" t="s">
        <v>428</v>
      </c>
      <c r="C215" s="328"/>
      <c r="D215" s="329"/>
      <c r="E215" s="168"/>
      <c r="F215" s="312">
        <f>'Таблица 2.2'!H52</f>
        <v>2280</v>
      </c>
      <c r="G215" s="312"/>
    </row>
    <row r="216" spans="1:7" ht="15">
      <c r="A216" s="307" t="s">
        <v>331</v>
      </c>
      <c r="B216" s="308"/>
      <c r="C216" s="290"/>
      <c r="D216" s="332"/>
      <c r="E216" s="169" t="s">
        <v>332</v>
      </c>
      <c r="F216" s="324">
        <f>SUM(F209:G215)</f>
        <v>321597</v>
      </c>
      <c r="G216" s="333"/>
    </row>
  </sheetData>
  <sheetProtection/>
  <mergeCells count="277">
    <mergeCell ref="C215:D215"/>
    <mergeCell ref="F215:G215"/>
    <mergeCell ref="A216:B216"/>
    <mergeCell ref="C216:D216"/>
    <mergeCell ref="F216:G216"/>
    <mergeCell ref="C211:D211"/>
    <mergeCell ref="F211:G211"/>
    <mergeCell ref="C212:D212"/>
    <mergeCell ref="F212:G212"/>
    <mergeCell ref="C214:D214"/>
    <mergeCell ref="F214:G214"/>
    <mergeCell ref="C208:D208"/>
    <mergeCell ref="F208:G208"/>
    <mergeCell ref="C209:D209"/>
    <mergeCell ref="F209:G209"/>
    <mergeCell ref="C210:D210"/>
    <mergeCell ref="F210:G210"/>
    <mergeCell ref="C213:D213"/>
    <mergeCell ref="F213:G213"/>
    <mergeCell ref="B204:G204"/>
    <mergeCell ref="A205:A207"/>
    <mergeCell ref="B205:B207"/>
    <mergeCell ref="C205:D207"/>
    <mergeCell ref="E205:E207"/>
    <mergeCell ref="F205:G207"/>
    <mergeCell ref="C200:D200"/>
    <mergeCell ref="E200:F200"/>
    <mergeCell ref="C201:D201"/>
    <mergeCell ref="E201:F201"/>
    <mergeCell ref="A202:B202"/>
    <mergeCell ref="C202:D202"/>
    <mergeCell ref="E202:F202"/>
    <mergeCell ref="B195:G195"/>
    <mergeCell ref="A196:A198"/>
    <mergeCell ref="B196:B198"/>
    <mergeCell ref="C196:D198"/>
    <mergeCell ref="E196:F198"/>
    <mergeCell ref="C199:D199"/>
    <mergeCell ref="E199:F199"/>
    <mergeCell ref="C191:D191"/>
    <mergeCell ref="F191:G191"/>
    <mergeCell ref="C192:D192"/>
    <mergeCell ref="F192:G192"/>
    <mergeCell ref="A193:B193"/>
    <mergeCell ref="C193:D193"/>
    <mergeCell ref="F193:G193"/>
    <mergeCell ref="B187:G187"/>
    <mergeCell ref="A188:A190"/>
    <mergeCell ref="B188:B190"/>
    <mergeCell ref="C188:D190"/>
    <mergeCell ref="E188:E190"/>
    <mergeCell ref="F188:G190"/>
    <mergeCell ref="C183:D183"/>
    <mergeCell ref="F183:G183"/>
    <mergeCell ref="C184:D184"/>
    <mergeCell ref="F184:G184"/>
    <mergeCell ref="A185:B185"/>
    <mergeCell ref="C185:D185"/>
    <mergeCell ref="F185:G185"/>
    <mergeCell ref="B179:F179"/>
    <mergeCell ref="A180:A182"/>
    <mergeCell ref="B180:B182"/>
    <mergeCell ref="C180:D182"/>
    <mergeCell ref="E180:E182"/>
    <mergeCell ref="F180:G182"/>
    <mergeCell ref="C175:D175"/>
    <mergeCell ref="G175:H175"/>
    <mergeCell ref="C176:D176"/>
    <mergeCell ref="G176:H176"/>
    <mergeCell ref="A177:B177"/>
    <mergeCell ref="C177:D177"/>
    <mergeCell ref="G177:H177"/>
    <mergeCell ref="G169:H171"/>
    <mergeCell ref="C172:D172"/>
    <mergeCell ref="G172:H172"/>
    <mergeCell ref="C173:D173"/>
    <mergeCell ref="G173:H173"/>
    <mergeCell ref="C174:D174"/>
    <mergeCell ref="G174:H174"/>
    <mergeCell ref="B168:F168"/>
    <mergeCell ref="A169:A171"/>
    <mergeCell ref="B169:B171"/>
    <mergeCell ref="C169:D171"/>
    <mergeCell ref="E169:E171"/>
    <mergeCell ref="F169:F171"/>
    <mergeCell ref="C164:D164"/>
    <mergeCell ref="F164:G164"/>
    <mergeCell ref="C165:D165"/>
    <mergeCell ref="F165:G165"/>
    <mergeCell ref="A166:B166"/>
    <mergeCell ref="C166:D166"/>
    <mergeCell ref="F166:G166"/>
    <mergeCell ref="A158:B158"/>
    <mergeCell ref="C158:D158"/>
    <mergeCell ref="G158:H158"/>
    <mergeCell ref="B160:F160"/>
    <mergeCell ref="A161:A163"/>
    <mergeCell ref="B161:B163"/>
    <mergeCell ref="C161:D163"/>
    <mergeCell ref="E161:E163"/>
    <mergeCell ref="F161:G163"/>
    <mergeCell ref="G152:H154"/>
    <mergeCell ref="C155:D155"/>
    <mergeCell ref="G155:H155"/>
    <mergeCell ref="C156:D156"/>
    <mergeCell ref="G156:H156"/>
    <mergeCell ref="C157:D157"/>
    <mergeCell ref="G157:H157"/>
    <mergeCell ref="A146:F146"/>
    <mergeCell ref="A148:F148"/>
    <mergeCell ref="A149:F149"/>
    <mergeCell ref="B151:F151"/>
    <mergeCell ref="A152:A154"/>
    <mergeCell ref="B152:B154"/>
    <mergeCell ref="C152:D154"/>
    <mergeCell ref="E152:E154"/>
    <mergeCell ref="F152:F154"/>
    <mergeCell ref="C141:D141"/>
    <mergeCell ref="F141:G141"/>
    <mergeCell ref="C142:D142"/>
    <mergeCell ref="F142:G142"/>
    <mergeCell ref="A143:B143"/>
    <mergeCell ref="C143:D143"/>
    <mergeCell ref="F143:G143"/>
    <mergeCell ref="A135:F135"/>
    <mergeCell ref="A136:F136"/>
    <mergeCell ref="A138:A140"/>
    <mergeCell ref="B138:B140"/>
    <mergeCell ref="C138:D140"/>
    <mergeCell ref="E138:E140"/>
    <mergeCell ref="F138:G140"/>
    <mergeCell ref="C129:D129"/>
    <mergeCell ref="F129:G129"/>
    <mergeCell ref="A130:B130"/>
    <mergeCell ref="C130:D130"/>
    <mergeCell ref="F130:G130"/>
    <mergeCell ref="A133:F133"/>
    <mergeCell ref="A125:A127"/>
    <mergeCell ref="B125:B127"/>
    <mergeCell ref="C125:D127"/>
    <mergeCell ref="E125:E127"/>
    <mergeCell ref="F125:G127"/>
    <mergeCell ref="C128:D128"/>
    <mergeCell ref="F128:G128"/>
    <mergeCell ref="A117:B117"/>
    <mergeCell ref="C117:D117"/>
    <mergeCell ref="F117:G117"/>
    <mergeCell ref="A120:F120"/>
    <mergeCell ref="A122:F122"/>
    <mergeCell ref="A123:F123"/>
    <mergeCell ref="C112:D112"/>
    <mergeCell ref="F112:G112"/>
    <mergeCell ref="C113:D113"/>
    <mergeCell ref="F113:G113"/>
    <mergeCell ref="C116:D116"/>
    <mergeCell ref="F116:G116"/>
    <mergeCell ref="C115:D115"/>
    <mergeCell ref="F115:G115"/>
    <mergeCell ref="C114:D114"/>
    <mergeCell ref="F114:G114"/>
    <mergeCell ref="B104:G104"/>
    <mergeCell ref="A106:F106"/>
    <mergeCell ref="A107:F107"/>
    <mergeCell ref="A109:A111"/>
    <mergeCell ref="B109:B111"/>
    <mergeCell ref="C109:D111"/>
    <mergeCell ref="E109:E111"/>
    <mergeCell ref="F109:G111"/>
    <mergeCell ref="C92:D92"/>
    <mergeCell ref="C93:D93"/>
    <mergeCell ref="A94:B94"/>
    <mergeCell ref="C94:D94"/>
    <mergeCell ref="A97:C97"/>
    <mergeCell ref="A98:F101"/>
    <mergeCell ref="B84:G84"/>
    <mergeCell ref="A86:F86"/>
    <mergeCell ref="A87:F87"/>
    <mergeCell ref="A89:A91"/>
    <mergeCell ref="B89:B91"/>
    <mergeCell ref="C89:D91"/>
    <mergeCell ref="E89:E91"/>
    <mergeCell ref="F89:F91"/>
    <mergeCell ref="A78:A79"/>
    <mergeCell ref="B78:D79"/>
    <mergeCell ref="E78:F79"/>
    <mergeCell ref="G78:G79"/>
    <mergeCell ref="A80:A81"/>
    <mergeCell ref="B80:D81"/>
    <mergeCell ref="E80:F81"/>
    <mergeCell ref="G80:G81"/>
    <mergeCell ref="A74:A75"/>
    <mergeCell ref="B74:D75"/>
    <mergeCell ref="E74:F75"/>
    <mergeCell ref="G74:G75"/>
    <mergeCell ref="A76:A77"/>
    <mergeCell ref="B76:D77"/>
    <mergeCell ref="E76:F77"/>
    <mergeCell ref="G76:G77"/>
    <mergeCell ref="A70:A71"/>
    <mergeCell ref="B70:D71"/>
    <mergeCell ref="E70:F71"/>
    <mergeCell ref="G70:G71"/>
    <mergeCell ref="A72:A73"/>
    <mergeCell ref="B72:D73"/>
    <mergeCell ref="E72:F73"/>
    <mergeCell ref="G72:G73"/>
    <mergeCell ref="A64:A65"/>
    <mergeCell ref="B64:D65"/>
    <mergeCell ref="E64:F65"/>
    <mergeCell ref="G64:G65"/>
    <mergeCell ref="A66:A69"/>
    <mergeCell ref="B66:D67"/>
    <mergeCell ref="E66:F69"/>
    <mergeCell ref="G66:G69"/>
    <mergeCell ref="B68:D69"/>
    <mergeCell ref="A60:A61"/>
    <mergeCell ref="B60:D61"/>
    <mergeCell ref="E60:F61"/>
    <mergeCell ref="G60:G61"/>
    <mergeCell ref="A62:A63"/>
    <mergeCell ref="B62:D63"/>
    <mergeCell ref="E62:F63"/>
    <mergeCell ref="G62:G63"/>
    <mergeCell ref="A54:A55"/>
    <mergeCell ref="B54:D55"/>
    <mergeCell ref="E54:F55"/>
    <mergeCell ref="G54:G55"/>
    <mergeCell ref="A56:A59"/>
    <mergeCell ref="B56:D57"/>
    <mergeCell ref="E56:F59"/>
    <mergeCell ref="G56:G59"/>
    <mergeCell ref="B58:D59"/>
    <mergeCell ref="A50:A52"/>
    <mergeCell ref="B50:D52"/>
    <mergeCell ref="E50:F52"/>
    <mergeCell ref="G50:G52"/>
    <mergeCell ref="B53:D53"/>
    <mergeCell ref="E53:F53"/>
    <mergeCell ref="G40:G42"/>
    <mergeCell ref="C43:D43"/>
    <mergeCell ref="C44:D44"/>
    <mergeCell ref="A45:B45"/>
    <mergeCell ref="C45:D45"/>
    <mergeCell ref="B48:G48"/>
    <mergeCell ref="C33:D33"/>
    <mergeCell ref="C34:D34"/>
    <mergeCell ref="A35:B35"/>
    <mergeCell ref="C35:D35"/>
    <mergeCell ref="C38:H38"/>
    <mergeCell ref="A40:A42"/>
    <mergeCell ref="B40:B42"/>
    <mergeCell ref="C40:D42"/>
    <mergeCell ref="E40:E42"/>
    <mergeCell ref="F40:F42"/>
    <mergeCell ref="C28:H28"/>
    <mergeCell ref="A30:A32"/>
    <mergeCell ref="B30:B32"/>
    <mergeCell ref="C30:D32"/>
    <mergeCell ref="E30:E32"/>
    <mergeCell ref="F30:F32"/>
    <mergeCell ref="G30:G32"/>
    <mergeCell ref="I16:I18"/>
    <mergeCell ref="J16:J18"/>
    <mergeCell ref="K16:K18"/>
    <mergeCell ref="D17:D18"/>
    <mergeCell ref="E17:G17"/>
    <mergeCell ref="A25:B25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2019-01-14T07:10:04Z</cp:lastPrinted>
  <dcterms:created xsi:type="dcterms:W3CDTF">1996-10-08T23:32:33Z</dcterms:created>
  <dcterms:modified xsi:type="dcterms:W3CDTF">2019-05-29T08:32:37Z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